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 (1373) SPIF" sheetId="1" r:id="rId4"/>
  </sheets>
</workbook>
</file>

<file path=xl/sharedStrings.xml><?xml version="1.0" encoding="utf-8"?>
<sst xmlns="http://schemas.openxmlformats.org/spreadsheetml/2006/main" uniqueCount="104">
  <si>
    <t>Количество продавцов</t>
  </si>
  <si>
    <t>Год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</si>
  <si>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</si>
  <si>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</si>
  <si>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</si>
  <si>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</si>
  <si>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</si>
  <si>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</si>
  <si>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</si>
  <si>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</si>
  <si>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</si>
  <si>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</si>
  <si>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Рост игроков на рынке</t>
  </si>
  <si>
    <t>%</t>
  </si>
  <si>
    <t>Потенциальные подписчики</t>
  </si>
  <si>
    <t>млн</t>
  </si>
  <si>
    <t>Количество потенциальных подписчиков в 2021 году насчитывается 25 млн, в 2025 году 26,4 млн и до 2030 года вырастит до 30 млн.</t>
  </si>
  <si>
    <t>Подписчики ЦЕЛЕВОЕ ЗНАЧЕНИЕ</t>
  </si>
  <si>
    <t>Целевой охват подписчиков - 0,013% от потенциальных подписчиков в 2021 году, 0,68% в 2025 году и 4 % в 2030 году</t>
  </si>
  <si>
    <t>Количество продаж на одного продавца в день</t>
  </si>
  <si>
    <t>Подписчики ЦЗ</t>
  </si>
  <si>
    <t>шт</t>
  </si>
  <si>
    <t>Целевое значение подписчиков в 2025 году - 3 тысячи, в 2025 году 179 тысяч и 1 195 тысяч.</t>
  </si>
  <si>
    <t>Цена основной подписки в месяц</t>
  </si>
  <si>
    <t>$</t>
  </si>
  <si>
    <t>Цена дополнительной опции в месяц</t>
  </si>
  <si>
    <t>Коэффициент доходности по когорту</t>
  </si>
  <si>
    <t>Доход от основных подписчиков за вычетом НДС</t>
  </si>
  <si>
    <t>$ млн</t>
  </si>
  <si>
    <t>Доход за вычетом НДС в 2021 году составит 3б6 млн $ США, в 2025 году 536 млн $ США, 7 155 млн $ США в 2030 году</t>
  </si>
  <si>
    <t>Общий доход</t>
  </si>
  <si>
    <t>Себестоимость поддержания системы, 15%</t>
  </si>
  <si>
    <t>Чистый доход соствляет 1,1 млн $ США в 2021 году, 225 млн $ США в 2025 году, 3005 млн $ США в 2030 году</t>
  </si>
  <si>
    <t>Административные расходы, 1%</t>
  </si>
  <si>
    <t>Расходы на маркетинг и продажу, 28%</t>
  </si>
  <si>
    <t xml:space="preserve">Прибыль до налогов, </t>
  </si>
  <si>
    <t>Чистая прибыль (ср. зн. налог на прибыль 25%)</t>
  </si>
  <si>
    <t>Чистый поток операционных денег (FCF), 70% от ЧП</t>
  </si>
  <si>
    <t>Накопленные денежные срества в конце 2025 года составит 334 млн $ США</t>
  </si>
  <si>
    <t>Накопленные денежные средства за период</t>
  </si>
  <si>
    <t>Стоимость Площадки в конце 5-го  года</t>
  </si>
  <si>
    <t>Капитализация компании в конце 2025 года составит 2 304 млн $ США, 34 млн $ США в конце 2030 года</t>
  </si>
  <si>
    <t>Free Cash Flow (FCF) в конце года</t>
  </si>
  <si>
    <t>доходность FCF</t>
  </si>
  <si>
    <t>денежные средства на балансе в конце 5-го года</t>
  </si>
  <si>
    <t>Текущая стоимость Площадки (post-money)</t>
  </si>
  <si>
    <t>Ставка дисконтирования</t>
  </si>
  <si>
    <t>Дополнительная поправка на риск</t>
  </si>
  <si>
    <t>Оценка pre-money</t>
  </si>
  <si>
    <t>Привлекаемые средства</t>
  </si>
  <si>
    <t>Доля equity инвестора</t>
  </si>
  <si>
    <t>На этапе вложения инвестор получит долю</t>
  </si>
  <si>
    <t>Планируется IPO в конце 5-го года от запуска проекта</t>
  </si>
  <si>
    <r>
      <rPr>
        <b val="1"/>
        <sz val="18"/>
        <color indexed="11"/>
        <rFont val="Calibri"/>
      </rPr>
      <t>Year 1</t>
    </r>
  </si>
  <si>
    <r>
      <rPr>
        <b val="1"/>
        <sz val="18"/>
        <color indexed="11"/>
        <rFont val="Calibri"/>
      </rPr>
      <t>Year 2</t>
    </r>
  </si>
  <si>
    <r>
      <rPr>
        <b val="1"/>
        <sz val="18"/>
        <color indexed="11"/>
        <rFont val="Calibri"/>
      </rPr>
      <t>Year 3</t>
    </r>
  </si>
  <si>
    <r>
      <rPr>
        <b val="1"/>
        <sz val="18"/>
        <color indexed="11"/>
        <rFont val="Calibri"/>
      </rPr>
      <t>Year 4</t>
    </r>
  </si>
  <si>
    <r>
      <rPr>
        <b val="1"/>
        <sz val="18"/>
        <color indexed="11"/>
        <rFont val="Calibri"/>
      </rPr>
      <t>Year 5</t>
    </r>
  </si>
  <si>
    <r>
      <rPr>
        <b val="1"/>
        <sz val="18"/>
        <color indexed="11"/>
        <rFont val="Calibri"/>
      </rPr>
      <t>Year 6</t>
    </r>
  </si>
  <si>
    <r>
      <rPr>
        <b val="1"/>
        <sz val="18"/>
        <color indexed="11"/>
        <rFont val="Calibri"/>
      </rPr>
      <t>Year 7</t>
    </r>
  </si>
  <si>
    <r>
      <rPr>
        <b val="1"/>
        <sz val="18"/>
        <color indexed="11"/>
        <rFont val="Calibri"/>
      </rPr>
      <t>Year 8</t>
    </r>
  </si>
  <si>
    <r>
      <rPr>
        <b val="1"/>
        <sz val="18"/>
        <color indexed="11"/>
        <rFont val="Calibri"/>
      </rPr>
      <t>Year 9</t>
    </r>
  </si>
  <si>
    <r>
      <rPr>
        <b val="1"/>
        <sz val="18"/>
        <color indexed="11"/>
        <rFont val="Calibri"/>
      </rPr>
      <t>Year 10</t>
    </r>
  </si>
  <si>
    <t>Дивидендная политика, (10% от чистой прибыли)</t>
  </si>
  <si>
    <t>Дивиденды за долю 20%</t>
  </si>
  <si>
    <t>Дивидендная политика - 10% от чистой прибыли</t>
  </si>
  <si>
    <t>Дивиденды за долю 10%</t>
  </si>
  <si>
    <t>Дивиденды за долю 2%</t>
  </si>
  <si>
    <t>Unit Economics Calculator</t>
  </si>
  <si>
    <t>IMPORTANT INDICATORS</t>
  </si>
  <si>
    <t>NPV &amp; IRR Calculation</t>
  </si>
  <si>
    <t>SLIDE 8</t>
  </si>
  <si>
    <t>FIRST 5 YEARS</t>
  </si>
  <si>
    <t>2 YEARS</t>
  </si>
  <si>
    <t>mln $</t>
  </si>
  <si>
    <t>YEAR</t>
  </si>
  <si>
    <t>INPUT</t>
  </si>
  <si>
    <t>DR</t>
  </si>
  <si>
    <t>Total REVENUE</t>
  </si>
  <si>
    <t>Unit economy is calculated for first 2 years</t>
  </si>
  <si>
    <t xml:space="preserve">Initial  investement </t>
  </si>
  <si>
    <t>FCF</t>
  </si>
  <si>
    <t>Total Customers</t>
  </si>
  <si>
    <t xml:space="preserve">Additional Investment required </t>
  </si>
  <si>
    <t>PV</t>
  </si>
  <si>
    <t>Customer Acquisition Expense (Sales + Marketing) 28% from sales volume</t>
  </si>
  <si>
    <t>NPV</t>
  </si>
  <si>
    <t>5 years</t>
  </si>
  <si>
    <t>Cost of production &amp; support 16%</t>
  </si>
  <si>
    <t>IRR</t>
  </si>
  <si>
    <t>Churn Rate (%)</t>
  </si>
  <si>
    <t xml:space="preserve">PBP </t>
  </si>
  <si>
    <t>years</t>
  </si>
  <si>
    <t>UNIT ECONOMICS</t>
  </si>
  <si>
    <t>Customer Acquisition Cost (CAC)</t>
  </si>
  <si>
    <t>Cutomer acquisition cost 501 $, Lifetime value of a subsriber is 21 thousand $</t>
  </si>
  <si>
    <t>Average Revenue per User (ARPU)</t>
  </si>
  <si>
    <t>Lifetime Value (LTV)</t>
  </si>
  <si>
    <t>Payback Period (Months to Recover CAC)</t>
  </si>
  <si>
    <t>CAC is recovered within a month</t>
  </si>
  <si>
    <t>RATIOS</t>
  </si>
  <si>
    <t>Gross Margin (%)</t>
  </si>
  <si>
    <t>LTV:CAC Ratio</t>
  </si>
  <si>
    <t>LTV/CAC Ratio is around 43 times</t>
  </si>
</sst>
</file>

<file path=xl/styles.xml><?xml version="1.0" encoding="utf-8"?>
<styleSheet xmlns="http://schemas.openxmlformats.org/spreadsheetml/2006/main">
  <numFmts count="12">
    <numFmt numFmtId="0" formatCode="General"/>
    <numFmt numFmtId="59" formatCode="0.0%"/>
    <numFmt numFmtId="60" formatCode="0.0"/>
    <numFmt numFmtId="61" formatCode="0.000%"/>
    <numFmt numFmtId="62" formatCode="&quot; &quot;* #,##0&quot; &quot;;&quot;-&quot;* #,##0&quot; &quot;;&quot; &quot;* &quot;-&quot;??&quot; &quot;"/>
    <numFmt numFmtId="63" formatCode="&quot; &quot;* #,##0.0&quot; &quot;;&quot;-&quot;* #,##0.0&quot; &quot;;&quot; &quot;* &quot;-&quot;??&quot; &quot;"/>
    <numFmt numFmtId="64" formatCode="&quot; &quot;* #,##0.00&quot; &quot;;&quot;-&quot;* #,##0.00&quot; &quot;;&quot; &quot;* &quot;-&quot;??&quot; &quot;"/>
    <numFmt numFmtId="65" formatCode="#,##0.0"/>
    <numFmt numFmtId="66" formatCode="#,##0;(#,##0);&quot;-&quot;"/>
    <numFmt numFmtId="67" formatCode="#,##0.0;(#,##0.0);&quot;-&quot;"/>
    <numFmt numFmtId="68" formatCode="0.0000%"/>
    <numFmt numFmtId="69" formatCode="&quot;$&quot;#,##0"/>
  </numFmts>
  <fonts count="2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6"/>
      <color indexed="8"/>
      <name val="Calibri"/>
    </font>
    <font>
      <sz val="14"/>
      <color indexed="8"/>
      <name val="Calibri"/>
    </font>
    <font>
      <b val="1"/>
      <sz val="16"/>
      <color indexed="11"/>
      <name val="Calibri"/>
    </font>
    <font>
      <b val="1"/>
      <sz val="18"/>
      <color indexed="11"/>
      <name val="Calibri"/>
    </font>
    <font>
      <sz val="14"/>
      <color indexed="11"/>
      <name val="Calibri"/>
    </font>
    <font>
      <b val="1"/>
      <sz val="16"/>
      <color indexed="8"/>
      <name val="Calibri"/>
    </font>
    <font>
      <b val="1"/>
      <sz val="14"/>
      <color indexed="8"/>
      <name val="Calibri"/>
    </font>
    <font>
      <sz val="14"/>
      <color indexed="17"/>
      <name val="Calibri"/>
    </font>
    <font>
      <sz val="14"/>
      <color indexed="13"/>
      <name val="Calibri"/>
    </font>
    <font>
      <b val="1"/>
      <sz val="18"/>
      <color indexed="8"/>
      <name val="Calibri"/>
    </font>
    <font>
      <sz val="18"/>
      <color indexed="8"/>
      <name val="Calibri"/>
    </font>
    <font>
      <sz val="16"/>
      <color indexed="11"/>
      <name val="Calibri"/>
    </font>
    <font>
      <sz val="10"/>
      <color indexed="8"/>
      <name val="Roboto"/>
    </font>
    <font>
      <sz val="18"/>
      <color indexed="11"/>
      <name val="Roboto"/>
    </font>
    <font>
      <sz val="10"/>
      <color indexed="8"/>
      <name val="Arial"/>
    </font>
    <font>
      <sz val="14"/>
      <color indexed="11"/>
      <name val="Arial"/>
    </font>
    <font>
      <sz val="18"/>
      <color indexed="11"/>
      <name val="Calibri"/>
    </font>
    <font>
      <sz val="12"/>
      <color indexed="8"/>
      <name val="Arial"/>
    </font>
    <font>
      <sz val="12"/>
      <color indexed="8"/>
      <name val="Roboto"/>
    </font>
    <font>
      <sz val="11"/>
      <color indexed="8"/>
      <name val="Roboto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8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3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horizontal="center" vertical="bottom"/>
    </xf>
    <xf numFmtId="0" fontId="0" fillId="3" borderId="3" applyNumberFormat="0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0" fontId="5" fillId="5" borderId="8" applyNumberFormat="0" applyFont="1" applyFill="1" applyBorder="1" applyAlignment="1" applyProtection="0">
      <alignment horizontal="center" vertical="bottom"/>
    </xf>
    <xf numFmtId="49" fontId="5" fillId="5" borderId="9" applyNumberFormat="1" applyFont="1" applyFill="1" applyBorder="1" applyAlignment="1" applyProtection="0">
      <alignment horizontal="left" vertical="bottom"/>
    </xf>
    <xf numFmtId="0" fontId="5" fillId="5" borderId="10" applyNumberFormat="0" applyFont="1" applyFill="1" applyBorder="1" applyAlignment="1" applyProtection="0">
      <alignment horizontal="center" vertical="bottom"/>
    </xf>
    <xf numFmtId="49" fontId="6" fillId="5" borderId="8" applyNumberFormat="1" applyFont="1" applyFill="1" applyBorder="1" applyAlignment="1" applyProtection="0">
      <alignment horizontal="right" vertical="bottom"/>
    </xf>
    <xf numFmtId="49" fontId="6" fillId="5" borderId="11" applyNumberFormat="1" applyFont="1" applyFill="1" applyBorder="1" applyAlignment="1" applyProtection="0">
      <alignment horizontal="right" vertical="bottom"/>
    </xf>
    <xf numFmtId="49" fontId="6" fillId="5" borderId="9" applyNumberFormat="1" applyFont="1" applyFill="1" applyBorder="1" applyAlignment="1" applyProtection="0">
      <alignment horizontal="right" vertical="bottom"/>
    </xf>
    <xf numFmtId="0" fontId="0" fillId="3" borderId="12" applyNumberFormat="0" applyFont="1" applyFill="1" applyBorder="1" applyAlignment="1" applyProtection="0">
      <alignment vertical="bottom"/>
    </xf>
    <xf numFmtId="0" fontId="0" fillId="4" borderId="13" applyNumberFormat="0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49" fontId="3" fillId="3" borderId="18" applyNumberFormat="1" applyFont="1" applyFill="1" applyBorder="1" applyAlignment="1" applyProtection="0">
      <alignment horizontal="left" vertical="bottom"/>
    </xf>
    <xf numFmtId="49" fontId="0" fillId="3" borderId="19" applyNumberFormat="1" applyFont="1" applyFill="1" applyBorder="1" applyAlignment="1" applyProtection="0">
      <alignment vertical="bottom"/>
    </xf>
    <xf numFmtId="0" fontId="4" fillId="3" borderId="17" applyNumberFormat="0" applyFont="1" applyFill="1" applyBorder="1" applyAlignment="1" applyProtection="0">
      <alignment horizontal="right" vertical="center"/>
    </xf>
    <xf numFmtId="59" fontId="4" fillId="3" borderId="20" applyNumberFormat="1" applyFont="1" applyFill="1" applyBorder="1" applyAlignment="1" applyProtection="0">
      <alignment horizontal="right" vertical="center"/>
    </xf>
    <xf numFmtId="59" fontId="4" fillId="3" borderId="18" applyNumberFormat="1" applyFont="1" applyFill="1" applyBorder="1" applyAlignment="1" applyProtection="0">
      <alignment horizontal="right" vertical="center"/>
    </xf>
    <xf numFmtId="59" fontId="4" fillId="3" borderId="17" applyNumberFormat="1" applyFont="1" applyFill="1" applyBorder="1" applyAlignment="1" applyProtection="0">
      <alignment horizontal="right" vertical="bottom"/>
    </xf>
    <xf numFmtId="59" fontId="4" fillId="3" borderId="20" applyNumberFormat="1" applyFont="1" applyFill="1" applyBorder="1" applyAlignment="1" applyProtection="0">
      <alignment horizontal="right" vertical="bottom"/>
    </xf>
    <xf numFmtId="59" fontId="4" fillId="3" borderId="18" applyNumberFormat="1" applyFont="1" applyFill="1" applyBorder="1" applyAlignment="1" applyProtection="0">
      <alignment horizontal="right" vertical="bottom"/>
    </xf>
    <xf numFmtId="0" fontId="0" fillId="3" borderId="21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49" fontId="3" fillId="3" borderId="23" applyNumberFormat="1" applyFont="1" applyFill="1" applyBorder="1" applyAlignment="1" applyProtection="0">
      <alignment horizontal="left" vertical="bottom"/>
    </xf>
    <xf numFmtId="49" fontId="4" fillId="3" borderId="24" applyNumberFormat="1" applyFont="1" applyFill="1" applyBorder="1" applyAlignment="1" applyProtection="0">
      <alignment horizontal="center" vertical="bottom"/>
    </xf>
    <xf numFmtId="0" fontId="4" fillId="3" borderId="22" applyNumberFormat="1" applyFont="1" applyFill="1" applyBorder="1" applyAlignment="1" applyProtection="0">
      <alignment horizontal="right" vertical="center"/>
    </xf>
    <xf numFmtId="60" fontId="4" fillId="3" borderId="15" applyNumberFormat="1" applyFont="1" applyFill="1" applyBorder="1" applyAlignment="1" applyProtection="0">
      <alignment horizontal="right" vertical="center"/>
    </xf>
    <xf numFmtId="60" fontId="4" fillId="3" borderId="23" applyNumberFormat="1" applyFont="1" applyFill="1" applyBorder="1" applyAlignment="1" applyProtection="0">
      <alignment horizontal="right" vertical="center"/>
    </xf>
    <xf numFmtId="60" fontId="4" fillId="3" borderId="22" applyNumberFormat="1" applyFont="1" applyFill="1" applyBorder="1" applyAlignment="1" applyProtection="0">
      <alignment horizontal="right" vertical="bottom"/>
    </xf>
    <xf numFmtId="60" fontId="4" fillId="3" borderId="15" applyNumberFormat="1" applyFont="1" applyFill="1" applyBorder="1" applyAlignment="1" applyProtection="0">
      <alignment horizontal="right" vertical="bottom"/>
    </xf>
    <xf numFmtId="60" fontId="4" fillId="3" borderId="23" applyNumberFormat="1" applyFont="1" applyFill="1" applyBorder="1" applyAlignment="1" applyProtection="0">
      <alignment horizontal="right" vertical="bottom"/>
    </xf>
    <xf numFmtId="0" fontId="4" fillId="6" borderId="25" applyNumberFormat="1" applyFont="1" applyFill="1" applyBorder="1" applyAlignment="1" applyProtection="0">
      <alignment horizontal="center" vertical="center"/>
    </xf>
    <xf numFmtId="49" fontId="0" fillId="3" borderId="14" applyNumberFormat="1" applyFont="1" applyFill="1" applyBorder="1" applyAlignment="1" applyProtection="0">
      <alignment vertical="bottom"/>
    </xf>
    <xf numFmtId="61" fontId="4" fillId="3" borderId="22" applyNumberFormat="1" applyFont="1" applyFill="1" applyBorder="1" applyAlignment="1" applyProtection="0">
      <alignment horizontal="right" vertical="center"/>
    </xf>
    <xf numFmtId="61" fontId="4" fillId="3" borderId="15" applyNumberFormat="1" applyFont="1" applyFill="1" applyBorder="1" applyAlignment="1" applyProtection="0">
      <alignment horizontal="right" vertical="center"/>
    </xf>
    <xf numFmtId="10" fontId="4" fillId="3" borderId="15" applyNumberFormat="1" applyFont="1" applyFill="1" applyBorder="1" applyAlignment="1" applyProtection="0">
      <alignment horizontal="right" vertical="center"/>
    </xf>
    <xf numFmtId="10" fontId="4" fillId="3" borderId="23" applyNumberFormat="1" applyFont="1" applyFill="1" applyBorder="1" applyAlignment="1" applyProtection="0">
      <alignment horizontal="right" vertical="center"/>
    </xf>
    <xf numFmtId="59" fontId="4" fillId="3" borderId="22" applyNumberFormat="1" applyFont="1" applyFill="1" applyBorder="1" applyAlignment="1" applyProtection="0">
      <alignment horizontal="right" vertical="bottom"/>
    </xf>
    <xf numFmtId="59" fontId="4" fillId="3" borderId="15" applyNumberFormat="1" applyFont="1" applyFill="1" applyBorder="1" applyAlignment="1" applyProtection="0">
      <alignment horizontal="right" vertical="bottom"/>
    </xf>
    <xf numFmtId="59" fontId="4" fillId="3" borderId="23" applyNumberFormat="1" applyFont="1" applyFill="1" applyBorder="1" applyAlignment="1" applyProtection="0">
      <alignment horizontal="right" vertical="bottom"/>
    </xf>
    <xf numFmtId="0" fontId="4" fillId="3" borderId="24" applyNumberFormat="0" applyFont="1" applyFill="1" applyBorder="1" applyAlignment="1" applyProtection="0">
      <alignment horizontal="center" vertical="bottom"/>
    </xf>
    <xf numFmtId="62" fontId="4" fillId="3" borderId="22" applyNumberFormat="1" applyFont="1" applyFill="1" applyBorder="1" applyAlignment="1" applyProtection="0">
      <alignment horizontal="right" vertical="center"/>
    </xf>
    <xf numFmtId="63" fontId="4" fillId="3" borderId="15" applyNumberFormat="1" applyFont="1" applyFill="1" applyBorder="1" applyAlignment="1" applyProtection="0">
      <alignment horizontal="right" vertical="center"/>
    </xf>
    <xf numFmtId="62" fontId="4" fillId="3" borderId="15" applyNumberFormat="1" applyFont="1" applyFill="1" applyBorder="1" applyAlignment="1" applyProtection="0">
      <alignment horizontal="right" vertical="center"/>
    </xf>
    <xf numFmtId="62" fontId="4" fillId="3" borderId="23" applyNumberFormat="1" applyFont="1" applyFill="1" applyBorder="1" applyAlignment="1" applyProtection="0">
      <alignment horizontal="right" vertical="center"/>
    </xf>
    <xf numFmtId="64" fontId="4" fillId="3" borderId="22" applyNumberFormat="1" applyFont="1" applyFill="1" applyBorder="1" applyAlignment="1" applyProtection="0">
      <alignment horizontal="right" vertical="bottom"/>
    </xf>
    <xf numFmtId="64" fontId="4" fillId="3" borderId="15" applyNumberFormat="1" applyFont="1" applyFill="1" applyBorder="1" applyAlignment="1" applyProtection="0">
      <alignment horizontal="right" vertical="bottom"/>
    </xf>
    <xf numFmtId="64" fontId="4" fillId="3" borderId="23" applyNumberFormat="1" applyFont="1" applyFill="1" applyBorder="1" applyAlignment="1" applyProtection="0">
      <alignment horizontal="right" vertical="bottom"/>
    </xf>
    <xf numFmtId="0" fontId="0" fillId="3" borderId="26" applyNumberFormat="0" applyFont="1" applyFill="1" applyBorder="1" applyAlignment="1" applyProtection="0">
      <alignment vertical="center"/>
    </xf>
    <xf numFmtId="0" fontId="3" fillId="3" borderId="23" applyNumberFormat="0" applyFont="1" applyFill="1" applyBorder="1" applyAlignment="1" applyProtection="0">
      <alignment horizontal="left" vertical="bottom"/>
    </xf>
    <xf numFmtId="63" fontId="7" fillId="3" borderId="15" applyNumberFormat="1" applyFont="1" applyFill="1" applyBorder="1" applyAlignment="1" applyProtection="0">
      <alignment horizontal="right" vertical="center"/>
    </xf>
    <xf numFmtId="62" fontId="7" fillId="3" borderId="23" applyNumberFormat="1" applyFont="1" applyFill="1" applyBorder="1" applyAlignment="1" applyProtection="0">
      <alignment horizontal="right" vertical="center"/>
    </xf>
    <xf numFmtId="0" fontId="0" fillId="3" borderId="21" applyNumberFormat="0" applyFont="1" applyFill="1" applyBorder="1" applyAlignment="1" applyProtection="0">
      <alignment vertical="center"/>
    </xf>
    <xf numFmtId="0" fontId="0" fillId="7" borderId="22" applyNumberFormat="0" applyFont="1" applyFill="1" applyBorder="1" applyAlignment="1" applyProtection="0">
      <alignment vertical="bottom"/>
    </xf>
    <xf numFmtId="49" fontId="8" fillId="7" borderId="23" applyNumberFormat="1" applyFont="1" applyFill="1" applyBorder="1" applyAlignment="1" applyProtection="0">
      <alignment horizontal="left" vertical="bottom"/>
    </xf>
    <xf numFmtId="49" fontId="9" fillId="7" borderId="24" applyNumberFormat="1" applyFont="1" applyFill="1" applyBorder="1" applyAlignment="1" applyProtection="0">
      <alignment horizontal="center" vertical="bottom"/>
    </xf>
    <xf numFmtId="3" fontId="9" fillId="7" borderId="22" applyNumberFormat="1" applyFont="1" applyFill="1" applyBorder="1" applyAlignment="1" applyProtection="0">
      <alignment horizontal="right" vertical="center"/>
    </xf>
    <xf numFmtId="3" fontId="9" fillId="7" borderId="15" applyNumberFormat="1" applyFont="1" applyFill="1" applyBorder="1" applyAlignment="1" applyProtection="0">
      <alignment horizontal="right" vertical="center"/>
    </xf>
    <xf numFmtId="3" fontId="9" fillId="7" borderId="23" applyNumberFormat="1" applyFont="1" applyFill="1" applyBorder="1" applyAlignment="1" applyProtection="0">
      <alignment horizontal="right" vertical="center"/>
    </xf>
    <xf numFmtId="0" fontId="0" fillId="3" borderId="22" applyNumberFormat="1" applyFont="1" applyFill="1" applyBorder="1" applyAlignment="1" applyProtection="0">
      <alignment vertical="center"/>
    </xf>
    <xf numFmtId="0" fontId="0" fillId="3" borderId="15" applyNumberFormat="1" applyFont="1" applyFill="1" applyBorder="1" applyAlignment="1" applyProtection="0">
      <alignment vertical="center"/>
    </xf>
    <xf numFmtId="0" fontId="0" fillId="3" borderId="23" applyNumberFormat="1" applyFont="1" applyFill="1" applyBorder="1" applyAlignment="1" applyProtection="0">
      <alignment vertical="center"/>
    </xf>
    <xf numFmtId="0" fontId="0" fillId="3" borderId="14" applyNumberFormat="0" applyFont="1" applyFill="1" applyBorder="1" applyAlignment="1" applyProtection="0">
      <alignment vertical="center"/>
    </xf>
    <xf numFmtId="64" fontId="0" fillId="3" borderId="22" applyNumberFormat="1" applyFont="1" applyFill="1" applyBorder="1" applyAlignment="1" applyProtection="0">
      <alignment vertical="center"/>
    </xf>
    <xf numFmtId="64" fontId="0" fillId="3" borderId="15" applyNumberFormat="1" applyFont="1" applyFill="1" applyBorder="1" applyAlignment="1" applyProtection="0">
      <alignment vertical="center"/>
    </xf>
    <xf numFmtId="64" fontId="0" fillId="3" borderId="23" applyNumberFormat="1" applyFont="1" applyFill="1" applyBorder="1" applyAlignment="1" applyProtection="0">
      <alignment vertical="center"/>
    </xf>
    <xf numFmtId="0" fontId="0" fillId="3" borderId="15" applyNumberFormat="0" applyFont="1" applyFill="1" applyBorder="1" applyAlignment="1" applyProtection="0">
      <alignment vertical="center"/>
    </xf>
    <xf numFmtId="0" fontId="0" fillId="3" borderId="23" applyNumberFormat="0" applyFont="1" applyFill="1" applyBorder="1" applyAlignment="1" applyProtection="0">
      <alignment vertical="center"/>
    </xf>
    <xf numFmtId="63" fontId="0" fillId="3" borderId="22" applyNumberFormat="1" applyFont="1" applyFill="1" applyBorder="1" applyAlignment="1" applyProtection="0">
      <alignment vertical="center"/>
    </xf>
    <xf numFmtId="63" fontId="0" fillId="3" borderId="15" applyNumberFormat="1" applyFont="1" applyFill="1" applyBorder="1" applyAlignment="1" applyProtection="0">
      <alignment vertical="center"/>
    </xf>
    <xf numFmtId="62" fontId="0" fillId="3" borderId="15" applyNumberFormat="1" applyFont="1" applyFill="1" applyBorder="1" applyAlignment="1" applyProtection="0">
      <alignment vertical="center"/>
    </xf>
    <xf numFmtId="62" fontId="0" fillId="3" borderId="23" applyNumberFormat="1" applyFont="1" applyFill="1" applyBorder="1" applyAlignment="1" applyProtection="0">
      <alignment vertical="center"/>
    </xf>
    <xf numFmtId="3" fontId="0" fillId="3" borderId="22" applyNumberFormat="1" applyFont="1" applyFill="1" applyBorder="1" applyAlignment="1" applyProtection="0">
      <alignment vertical="center"/>
    </xf>
    <xf numFmtId="3" fontId="0" fillId="3" borderId="15" applyNumberFormat="1" applyFont="1" applyFill="1" applyBorder="1" applyAlignment="1" applyProtection="0">
      <alignment vertical="center"/>
    </xf>
    <xf numFmtId="3" fontId="0" fillId="3" borderId="23" applyNumberFormat="1" applyFont="1" applyFill="1" applyBorder="1" applyAlignment="1" applyProtection="0">
      <alignment vertical="center"/>
    </xf>
    <xf numFmtId="0" fontId="0" fillId="3" borderId="27" applyNumberFormat="0" applyFont="1" applyFill="1" applyBorder="1" applyAlignment="1" applyProtection="0">
      <alignment vertical="bottom"/>
    </xf>
    <xf numFmtId="0" fontId="3" fillId="3" borderId="28" applyNumberFormat="0" applyFont="1" applyFill="1" applyBorder="1" applyAlignment="1" applyProtection="0">
      <alignment horizontal="left" vertical="bottom"/>
    </xf>
    <xf numFmtId="0" fontId="4" fillId="3" borderId="29" applyNumberFormat="0" applyFont="1" applyFill="1" applyBorder="1" applyAlignment="1" applyProtection="0">
      <alignment horizontal="center" vertical="bottom"/>
    </xf>
    <xf numFmtId="63" fontId="4" fillId="3" borderId="27" applyNumberFormat="1" applyFont="1" applyFill="1" applyBorder="1" applyAlignment="1" applyProtection="0">
      <alignment horizontal="right" vertical="center"/>
    </xf>
    <xf numFmtId="62" fontId="4" fillId="3" borderId="30" applyNumberFormat="1" applyFont="1" applyFill="1" applyBorder="1" applyAlignment="1" applyProtection="0">
      <alignment horizontal="right" vertical="center"/>
    </xf>
    <xf numFmtId="62" fontId="4" fillId="3" borderId="28" applyNumberFormat="1" applyFont="1" applyFill="1" applyBorder="1" applyAlignment="1" applyProtection="0">
      <alignment horizontal="right" vertical="center"/>
    </xf>
    <xf numFmtId="3" fontId="4" fillId="3" borderId="27" applyNumberFormat="1" applyFont="1" applyFill="1" applyBorder="1" applyAlignment="1" applyProtection="0">
      <alignment horizontal="right" vertical="bottom"/>
    </xf>
    <xf numFmtId="3" fontId="4" fillId="3" borderId="30" applyNumberFormat="1" applyFont="1" applyFill="1" applyBorder="1" applyAlignment="1" applyProtection="0">
      <alignment horizontal="right" vertical="bottom"/>
    </xf>
    <xf numFmtId="3" fontId="4" fillId="3" borderId="28" applyNumberFormat="1" applyFont="1" applyFill="1" applyBorder="1" applyAlignment="1" applyProtection="0">
      <alignment horizontal="right" vertical="bottom"/>
    </xf>
    <xf numFmtId="0" fontId="0" fillId="7" borderId="17" applyNumberFormat="0" applyFont="1" applyFill="1" applyBorder="1" applyAlignment="1" applyProtection="0">
      <alignment vertical="bottom"/>
    </xf>
    <xf numFmtId="49" fontId="8" fillId="7" borderId="18" applyNumberFormat="1" applyFont="1" applyFill="1" applyBorder="1" applyAlignment="1" applyProtection="0">
      <alignment horizontal="left" vertical="bottom"/>
    </xf>
    <xf numFmtId="49" fontId="9" fillId="7" borderId="19" applyNumberFormat="1" applyFont="1" applyFill="1" applyBorder="1" applyAlignment="1" applyProtection="0">
      <alignment horizontal="center" vertical="bottom"/>
    </xf>
    <xf numFmtId="65" fontId="9" fillId="7" borderId="17" applyNumberFormat="1" applyFont="1" applyFill="1" applyBorder="1" applyAlignment="1" applyProtection="0">
      <alignment vertical="bottom"/>
    </xf>
    <xf numFmtId="65" fontId="9" fillId="7" borderId="20" applyNumberFormat="1" applyFont="1" applyFill="1" applyBorder="1" applyAlignment="1" applyProtection="0">
      <alignment vertical="bottom"/>
    </xf>
    <xf numFmtId="65" fontId="9" fillId="7" borderId="18" applyNumberFormat="1" applyFont="1" applyFill="1" applyBorder="1" applyAlignment="1" applyProtection="0">
      <alignment vertical="bottom"/>
    </xf>
    <xf numFmtId="3" fontId="9" fillId="7" borderId="17" applyNumberFormat="1" applyFont="1" applyFill="1" applyBorder="1" applyAlignment="1" applyProtection="0">
      <alignment horizontal="right" vertical="bottom"/>
    </xf>
    <xf numFmtId="3" fontId="9" fillId="7" borderId="20" applyNumberFormat="1" applyFont="1" applyFill="1" applyBorder="1" applyAlignment="1" applyProtection="0">
      <alignment horizontal="right" vertical="bottom"/>
    </xf>
    <xf numFmtId="3" fontId="9" fillId="7" borderId="18" applyNumberFormat="1" applyFont="1" applyFill="1" applyBorder="1" applyAlignment="1" applyProtection="0">
      <alignment horizontal="right" vertical="bottom"/>
    </xf>
    <xf numFmtId="9" fontId="0" fillId="2" borderId="22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horizontal="left" vertical="bottom"/>
    </xf>
    <xf numFmtId="49" fontId="4" fillId="2" borderId="24" applyNumberFormat="1" applyFont="1" applyFill="1" applyBorder="1" applyAlignment="1" applyProtection="0">
      <alignment horizontal="center" vertical="bottom"/>
    </xf>
    <xf numFmtId="65" fontId="0" fillId="2" borderId="22" applyNumberFormat="1" applyFont="1" applyFill="1" applyBorder="1" applyAlignment="1" applyProtection="0">
      <alignment vertical="bottom"/>
    </xf>
    <xf numFmtId="65" fontId="0" fillId="2" borderId="15" applyNumberFormat="1" applyFont="1" applyFill="1" applyBorder="1" applyAlignment="1" applyProtection="0">
      <alignment vertical="bottom"/>
    </xf>
    <xf numFmtId="65" fontId="0" fillId="2" borderId="23" applyNumberFormat="1" applyFont="1" applyFill="1" applyBorder="1" applyAlignment="1" applyProtection="0">
      <alignment vertical="bottom"/>
    </xf>
    <xf numFmtId="3" fontId="4" fillId="2" borderId="22" applyNumberFormat="1" applyFont="1" applyFill="1" applyBorder="1" applyAlignment="1" applyProtection="0">
      <alignment horizontal="right" vertical="bottom"/>
    </xf>
    <xf numFmtId="3" fontId="4" fillId="2" borderId="15" applyNumberFormat="1" applyFont="1" applyFill="1" applyBorder="1" applyAlignment="1" applyProtection="0">
      <alignment horizontal="right" vertical="bottom"/>
    </xf>
    <xf numFmtId="3" fontId="4" fillId="2" borderId="23" applyNumberFormat="1" applyFont="1" applyFill="1" applyBorder="1" applyAlignment="1" applyProtection="0">
      <alignment horizontal="right" vertical="bottom"/>
    </xf>
    <xf numFmtId="4" fontId="0" fillId="2" borderId="22" applyNumberFormat="1" applyFont="1" applyFill="1" applyBorder="1" applyAlignment="1" applyProtection="0">
      <alignment vertical="bottom"/>
    </xf>
    <xf numFmtId="4" fontId="0" fillId="2" borderId="15" applyNumberFormat="1" applyFont="1" applyFill="1" applyBorder="1" applyAlignment="1" applyProtection="0">
      <alignment vertical="bottom"/>
    </xf>
    <xf numFmtId="4" fontId="0" fillId="2" borderId="23" applyNumberFormat="1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fillId="8" borderId="31" applyNumberFormat="0" applyFont="1" applyFill="1" applyBorder="1" applyAlignment="1" applyProtection="0">
      <alignment vertical="bottom"/>
    </xf>
    <xf numFmtId="49" fontId="8" fillId="8" borderId="32" applyNumberFormat="1" applyFont="1" applyFill="1" applyBorder="1" applyAlignment="1" applyProtection="0">
      <alignment horizontal="left" vertical="bottom"/>
    </xf>
    <xf numFmtId="49" fontId="9" fillId="8" borderId="33" applyNumberFormat="1" applyFont="1" applyFill="1" applyBorder="1" applyAlignment="1" applyProtection="0">
      <alignment horizontal="center" vertical="bottom"/>
    </xf>
    <xf numFmtId="65" fontId="9" fillId="8" borderId="31" applyNumberFormat="1" applyFont="1" applyFill="1" applyBorder="1" applyAlignment="1" applyProtection="0">
      <alignment vertical="bottom"/>
    </xf>
    <xf numFmtId="65" fontId="9" fillId="8" borderId="34" applyNumberFormat="1" applyFont="1" applyFill="1" applyBorder="1" applyAlignment="1" applyProtection="0">
      <alignment vertical="bottom"/>
    </xf>
    <xf numFmtId="65" fontId="9" fillId="8" borderId="32" applyNumberFormat="1" applyFont="1" applyFill="1" applyBorder="1" applyAlignment="1" applyProtection="0">
      <alignment vertical="bottom"/>
    </xf>
    <xf numFmtId="3" fontId="9" fillId="8" borderId="31" applyNumberFormat="1" applyFont="1" applyFill="1" applyBorder="1" applyAlignment="1" applyProtection="0">
      <alignment horizontal="right" vertical="bottom"/>
    </xf>
    <xf numFmtId="3" fontId="9" fillId="8" borderId="34" applyNumberFormat="1" applyFont="1" applyFill="1" applyBorder="1" applyAlignment="1" applyProtection="0">
      <alignment horizontal="right" vertical="bottom"/>
    </xf>
    <xf numFmtId="3" fontId="9" fillId="8" borderId="32" applyNumberFormat="1" applyFont="1" applyFill="1" applyBorder="1" applyAlignment="1" applyProtection="0">
      <alignment horizontal="right" vertical="bottom"/>
    </xf>
    <xf numFmtId="0" fontId="0" fillId="3" borderId="35" applyNumberFormat="0" applyFont="1" applyFill="1" applyBorder="1" applyAlignment="1" applyProtection="0">
      <alignment vertical="bottom"/>
    </xf>
    <xf numFmtId="49" fontId="3" fillId="3" borderId="36" applyNumberFormat="1" applyFont="1" applyFill="1" applyBorder="1" applyAlignment="1" applyProtection="0">
      <alignment horizontal="left" vertical="bottom"/>
    </xf>
    <xf numFmtId="49" fontId="4" fillId="3" borderId="37" applyNumberFormat="1" applyFont="1" applyFill="1" applyBorder="1" applyAlignment="1" applyProtection="0">
      <alignment horizontal="center" vertical="bottom"/>
    </xf>
    <xf numFmtId="65" fontId="0" fillId="3" borderId="35" applyNumberFormat="1" applyFont="1" applyFill="1" applyBorder="1" applyAlignment="1" applyProtection="0">
      <alignment vertical="bottom"/>
    </xf>
    <xf numFmtId="65" fontId="0" fillId="3" borderId="38" applyNumberFormat="1" applyFont="1" applyFill="1" applyBorder="1" applyAlignment="1" applyProtection="0">
      <alignment vertical="bottom"/>
    </xf>
    <xf numFmtId="65" fontId="0" fillId="3" borderId="36" applyNumberFormat="1" applyFont="1" applyFill="1" applyBorder="1" applyAlignment="1" applyProtection="0">
      <alignment vertical="bottom"/>
    </xf>
    <xf numFmtId="3" fontId="4" fillId="3" borderId="35" applyNumberFormat="1" applyFont="1" applyFill="1" applyBorder="1" applyAlignment="1" applyProtection="0">
      <alignment horizontal="right" vertical="bottom"/>
    </xf>
    <xf numFmtId="3" fontId="4" fillId="3" borderId="38" applyNumberFormat="1" applyFont="1" applyFill="1" applyBorder="1" applyAlignment="1" applyProtection="0">
      <alignment horizontal="right" vertical="bottom"/>
    </xf>
    <xf numFmtId="3" fontId="4" fillId="3" borderId="36" applyNumberFormat="1" applyFont="1" applyFill="1" applyBorder="1" applyAlignment="1" applyProtection="0">
      <alignment horizontal="right" vertical="bottom"/>
    </xf>
    <xf numFmtId="0" fontId="0" fillId="3" borderId="31" applyNumberFormat="0" applyFont="1" applyFill="1" applyBorder="1" applyAlignment="1" applyProtection="0">
      <alignment vertical="bottom"/>
    </xf>
    <xf numFmtId="49" fontId="3" fillId="3" borderId="32" applyNumberFormat="1" applyFont="1" applyFill="1" applyBorder="1" applyAlignment="1" applyProtection="0">
      <alignment horizontal="left" vertical="bottom"/>
    </xf>
    <xf numFmtId="49" fontId="4" fillId="3" borderId="33" applyNumberFormat="1" applyFont="1" applyFill="1" applyBorder="1" applyAlignment="1" applyProtection="0">
      <alignment horizontal="center" vertical="bottom"/>
    </xf>
    <xf numFmtId="65" fontId="0" fillId="3" borderId="31" applyNumberFormat="1" applyFont="1" applyFill="1" applyBorder="1" applyAlignment="1" applyProtection="0">
      <alignment vertical="bottom"/>
    </xf>
    <xf numFmtId="65" fontId="0" fillId="3" borderId="34" applyNumberFormat="1" applyFont="1" applyFill="1" applyBorder="1" applyAlignment="1" applyProtection="0">
      <alignment vertical="bottom"/>
    </xf>
    <xf numFmtId="65" fontId="0" fillId="3" borderId="32" applyNumberFormat="1" applyFont="1" applyFill="1" applyBorder="1" applyAlignment="1" applyProtection="0">
      <alignment vertical="bottom"/>
    </xf>
    <xf numFmtId="3" fontId="4" fillId="3" borderId="31" applyNumberFormat="1" applyFont="1" applyFill="1" applyBorder="1" applyAlignment="1" applyProtection="0">
      <alignment horizontal="right" vertical="bottom"/>
    </xf>
    <xf numFmtId="3" fontId="4" fillId="3" borderId="34" applyNumberFormat="1" applyFont="1" applyFill="1" applyBorder="1" applyAlignment="1" applyProtection="0">
      <alignment horizontal="right" vertical="bottom"/>
    </xf>
    <xf numFmtId="3" fontId="4" fillId="3" borderId="32" applyNumberFormat="1" applyFont="1" applyFill="1" applyBorder="1" applyAlignment="1" applyProtection="0">
      <alignment horizontal="right" vertical="bottom"/>
    </xf>
    <xf numFmtId="0" fontId="0" fillId="3" borderId="39" applyNumberFormat="0" applyFont="1" applyFill="1" applyBorder="1" applyAlignment="1" applyProtection="0">
      <alignment vertical="bottom"/>
    </xf>
    <xf numFmtId="0" fontId="0" fillId="7" borderId="35" applyNumberFormat="0" applyFont="1" applyFill="1" applyBorder="1" applyAlignment="1" applyProtection="0">
      <alignment vertical="bottom"/>
    </xf>
    <xf numFmtId="49" fontId="8" fillId="7" borderId="36" applyNumberFormat="1" applyFont="1" applyFill="1" applyBorder="1" applyAlignment="1" applyProtection="0">
      <alignment vertical="center"/>
    </xf>
    <xf numFmtId="49" fontId="9" fillId="7" borderId="37" applyNumberFormat="1" applyFont="1" applyFill="1" applyBorder="1" applyAlignment="1" applyProtection="0">
      <alignment horizontal="center" vertical="center"/>
    </xf>
    <xf numFmtId="0" fontId="9" fillId="7" borderId="35" applyNumberFormat="0" applyFont="1" applyFill="1" applyBorder="1" applyAlignment="1" applyProtection="0">
      <alignment vertical="bottom"/>
    </xf>
    <xf numFmtId="0" fontId="9" fillId="7" borderId="38" applyNumberFormat="0" applyFont="1" applyFill="1" applyBorder="1" applyAlignment="1" applyProtection="0">
      <alignment vertical="bottom"/>
    </xf>
    <xf numFmtId="3" fontId="9" fillId="7" borderId="38" applyNumberFormat="1" applyFont="1" applyFill="1" applyBorder="1" applyAlignment="1" applyProtection="0">
      <alignment vertical="bottom"/>
    </xf>
    <xf numFmtId="3" fontId="9" fillId="7" borderId="36" applyNumberFormat="1" applyFont="1" applyFill="1" applyBorder="1" applyAlignment="1" applyProtection="0">
      <alignment vertical="bottom"/>
    </xf>
    <xf numFmtId="49" fontId="3" fillId="7" borderId="23" applyNumberFormat="1" applyFont="1" applyFill="1" applyBorder="1" applyAlignment="1" applyProtection="0">
      <alignment horizontal="left" vertical="center"/>
    </xf>
    <xf numFmtId="49" fontId="4" fillId="7" borderId="24" applyNumberFormat="1" applyFont="1" applyFill="1" applyBorder="1" applyAlignment="1" applyProtection="0">
      <alignment horizontal="center" vertical="center"/>
    </xf>
    <xf numFmtId="0" fontId="0" fillId="7" borderId="15" applyNumberFormat="0" applyFont="1" applyFill="1" applyBorder="1" applyAlignment="1" applyProtection="0">
      <alignment vertical="bottom"/>
    </xf>
    <xf numFmtId="3" fontId="4" fillId="7" borderId="15" applyNumberFormat="1" applyFont="1" applyFill="1" applyBorder="1" applyAlignment="1" applyProtection="0">
      <alignment horizontal="right" vertical="center"/>
    </xf>
    <xf numFmtId="65" fontId="4" fillId="7" borderId="23" applyNumberFormat="1" applyFont="1" applyFill="1" applyBorder="1" applyAlignment="1" applyProtection="0">
      <alignment horizontal="right" vertical="center"/>
    </xf>
    <xf numFmtId="3" fontId="4" fillId="7" borderId="23" applyNumberFormat="1" applyFont="1" applyFill="1" applyBorder="1" applyAlignment="1" applyProtection="0">
      <alignment horizontal="right" vertical="center"/>
    </xf>
    <xf numFmtId="3" fontId="0" fillId="7" borderId="15" applyNumberFormat="1" applyFont="1" applyFill="1" applyBorder="1" applyAlignment="1" applyProtection="0">
      <alignment vertical="bottom"/>
    </xf>
    <xf numFmtId="9" fontId="10" fillId="7" borderId="15" applyNumberFormat="1" applyFont="1" applyFill="1" applyBorder="1" applyAlignment="1" applyProtection="0">
      <alignment vertical="bottom"/>
    </xf>
    <xf numFmtId="9" fontId="11" fillId="7" borderId="23" applyNumberFormat="1" applyFont="1" applyFill="1" applyBorder="1" applyAlignment="1" applyProtection="0">
      <alignment vertical="center"/>
    </xf>
    <xf numFmtId="9" fontId="0" fillId="7" borderId="22" applyNumberFormat="1" applyFont="1" applyFill="1" applyBorder="1" applyAlignment="1" applyProtection="0">
      <alignment vertical="bottom"/>
    </xf>
    <xf numFmtId="65" fontId="0" fillId="7" borderId="23" applyNumberFormat="1" applyFont="1" applyFill="1" applyBorder="1" applyAlignment="1" applyProtection="0">
      <alignment vertical="bottom"/>
    </xf>
    <xf numFmtId="3" fontId="0" fillId="7" borderId="23" applyNumberFormat="1" applyFont="1" applyFill="1" applyBorder="1" applyAlignment="1" applyProtection="0">
      <alignment vertical="bottom"/>
    </xf>
    <xf numFmtId="49" fontId="8" fillId="8" borderId="32" applyNumberFormat="1" applyFont="1" applyFill="1" applyBorder="1" applyAlignment="1" applyProtection="0">
      <alignment vertical="center"/>
    </xf>
    <xf numFmtId="49" fontId="9" fillId="8" borderId="33" applyNumberFormat="1" applyFont="1" applyFill="1" applyBorder="1" applyAlignment="1" applyProtection="0">
      <alignment horizontal="center" vertical="center"/>
    </xf>
    <xf numFmtId="0" fontId="0" fillId="8" borderId="34" applyNumberFormat="0" applyFont="1" applyFill="1" applyBorder="1" applyAlignment="1" applyProtection="0">
      <alignment vertical="bottom"/>
    </xf>
    <xf numFmtId="66" fontId="9" fillId="8" borderId="34" applyNumberFormat="1" applyFont="1" applyFill="1" applyBorder="1" applyAlignment="1" applyProtection="0">
      <alignment horizontal="right" vertical="center"/>
    </xf>
    <xf numFmtId="67" fontId="9" fillId="8" borderId="32" applyNumberFormat="1" applyFont="1" applyFill="1" applyBorder="1" applyAlignment="1" applyProtection="0">
      <alignment horizontal="right" vertical="center"/>
    </xf>
    <xf numFmtId="66" fontId="9" fillId="8" borderId="32" applyNumberFormat="1" applyFont="1" applyFill="1" applyBorder="1" applyAlignment="1" applyProtection="0">
      <alignment horizontal="right" vertical="center"/>
    </xf>
    <xf numFmtId="0" fontId="0" fillId="7" borderId="40" applyNumberFormat="0" applyFont="1" applyFill="1" applyBorder="1" applyAlignment="1" applyProtection="0">
      <alignment vertical="bottom"/>
    </xf>
    <xf numFmtId="49" fontId="3" fillId="7" borderId="36" applyNumberFormat="1" applyFont="1" applyFill="1" applyBorder="1" applyAlignment="1" applyProtection="0">
      <alignment horizontal="left" vertical="center"/>
    </xf>
    <xf numFmtId="49" fontId="4" fillId="7" borderId="37" applyNumberFormat="1" applyFont="1" applyFill="1" applyBorder="1" applyAlignment="1" applyProtection="0">
      <alignment horizontal="center" vertical="center"/>
    </xf>
    <xf numFmtId="0" fontId="0" fillId="7" borderId="38" applyNumberFormat="0" applyFont="1" applyFill="1" applyBorder="1" applyAlignment="1" applyProtection="0">
      <alignment vertical="bottom"/>
    </xf>
    <xf numFmtId="9" fontId="10" fillId="7" borderId="38" applyNumberFormat="1" applyFont="1" applyFill="1" applyBorder="1" applyAlignment="1" applyProtection="0">
      <alignment vertical="center"/>
    </xf>
    <xf numFmtId="9" fontId="11" fillId="7" borderId="36" applyNumberFormat="1" applyFont="1" applyFill="1" applyBorder="1" applyAlignment="1" applyProtection="0">
      <alignment vertical="center"/>
    </xf>
    <xf numFmtId="0" fontId="0" fillId="7" borderId="41" applyNumberFormat="0" applyFont="1" applyFill="1" applyBorder="1" applyAlignment="1" applyProtection="0">
      <alignment vertical="bottom"/>
    </xf>
    <xf numFmtId="9" fontId="10" fillId="7" borderId="15" applyNumberFormat="1" applyFont="1" applyFill="1" applyBorder="1" applyAlignment="1" applyProtection="0">
      <alignment vertical="center"/>
    </xf>
    <xf numFmtId="49" fontId="8" fillId="7" borderId="23" applyNumberFormat="1" applyFont="1" applyFill="1" applyBorder="1" applyAlignment="1" applyProtection="0">
      <alignment vertical="center"/>
    </xf>
    <xf numFmtId="49" fontId="9" fillId="7" borderId="24" applyNumberFormat="1" applyFont="1" applyFill="1" applyBorder="1" applyAlignment="1" applyProtection="0">
      <alignment horizontal="center" vertical="center"/>
    </xf>
    <xf numFmtId="0" fontId="9" fillId="7" borderId="22" applyNumberFormat="0" applyFont="1" applyFill="1" applyBorder="1" applyAlignment="1" applyProtection="0">
      <alignment vertical="bottom"/>
    </xf>
    <xf numFmtId="0" fontId="9" fillId="7" borderId="15" applyNumberFormat="0" applyFont="1" applyFill="1" applyBorder="1" applyAlignment="1" applyProtection="0">
      <alignment vertical="bottom"/>
    </xf>
    <xf numFmtId="66" fontId="9" fillId="7" borderId="15" applyNumberFormat="1" applyFont="1" applyFill="1" applyBorder="1" applyAlignment="1" applyProtection="0">
      <alignment horizontal="right" vertical="center"/>
    </xf>
    <xf numFmtId="67" fontId="9" fillId="7" borderId="23" applyNumberFormat="1" applyFont="1" applyFill="1" applyBorder="1" applyAlignment="1" applyProtection="0">
      <alignment horizontal="right" vertical="center"/>
    </xf>
    <xf numFmtId="66" fontId="9" fillId="7" borderId="23" applyNumberFormat="1" applyFont="1" applyFill="1" applyBorder="1" applyAlignment="1" applyProtection="0">
      <alignment horizontal="right" vertical="center"/>
    </xf>
    <xf numFmtId="0" fontId="12" fillId="7" borderId="22" applyNumberFormat="1" applyFont="1" applyFill="1" applyBorder="1" applyAlignment="1" applyProtection="0">
      <alignment horizontal="center" vertical="bottom"/>
    </xf>
    <xf numFmtId="66" fontId="4" fillId="7" borderId="15" applyNumberFormat="1" applyFont="1" applyFill="1" applyBorder="1" applyAlignment="1" applyProtection="0">
      <alignment horizontal="right" vertical="center"/>
    </xf>
    <xf numFmtId="66" fontId="4" fillId="7" borderId="23" applyNumberFormat="1" applyFont="1" applyFill="1" applyBorder="1" applyAlignment="1" applyProtection="0">
      <alignment horizontal="right" vertical="center"/>
    </xf>
    <xf numFmtId="0" fontId="0" fillId="7" borderId="42" applyNumberFormat="0" applyFont="1" applyFill="1" applyBorder="1" applyAlignment="1" applyProtection="0">
      <alignment vertical="bottom"/>
    </xf>
    <xf numFmtId="49" fontId="8" fillId="7" borderId="32" applyNumberFormat="1" applyFont="1" applyFill="1" applyBorder="1" applyAlignment="1" applyProtection="0">
      <alignment vertical="center"/>
    </xf>
    <xf numFmtId="49" fontId="9" fillId="7" borderId="33" applyNumberFormat="1" applyFont="1" applyFill="1" applyBorder="1" applyAlignment="1" applyProtection="0">
      <alignment horizontal="center" vertical="center"/>
    </xf>
    <xf numFmtId="0" fontId="0" fillId="7" borderId="31" applyNumberFormat="0" applyFont="1" applyFill="1" applyBorder="1" applyAlignment="1" applyProtection="0">
      <alignment vertical="bottom"/>
    </xf>
    <xf numFmtId="0" fontId="0" fillId="7" borderId="34" applyNumberFormat="0" applyFont="1" applyFill="1" applyBorder="1" applyAlignment="1" applyProtection="0">
      <alignment vertical="bottom"/>
    </xf>
    <xf numFmtId="9" fontId="9" fillId="7" borderId="34" applyNumberFormat="1" applyFont="1" applyFill="1" applyBorder="1" applyAlignment="1" applyProtection="0">
      <alignment vertical="center"/>
    </xf>
    <xf numFmtId="10" fontId="9" fillId="7" borderId="32" applyNumberFormat="1" applyFont="1" applyFill="1" applyBorder="1" applyAlignment="1" applyProtection="0">
      <alignment vertical="center"/>
    </xf>
    <xf numFmtId="0" fontId="13" fillId="2" borderId="43" applyNumberFormat="0" applyFont="1" applyFill="1" applyBorder="1" applyAlignment="1" applyProtection="0">
      <alignment vertical="bottom"/>
    </xf>
    <xf numFmtId="49" fontId="13" fillId="2" borderId="44" applyNumberFormat="1" applyFont="1" applyFill="1" applyBorder="1" applyAlignment="1" applyProtection="0">
      <alignment vertical="bottom"/>
    </xf>
    <xf numFmtId="0" fontId="13" fillId="2" borderId="45" applyNumberFormat="0" applyFont="1" applyFill="1" applyBorder="1" applyAlignment="1" applyProtection="0">
      <alignment vertical="bottom"/>
    </xf>
    <xf numFmtId="68" fontId="13" fillId="2" borderId="46" applyNumberFormat="1" applyFont="1" applyFill="1" applyBorder="1" applyAlignment="1" applyProtection="0">
      <alignment vertical="bottom"/>
    </xf>
    <xf numFmtId="0" fontId="13" fillId="2" borderId="46" applyNumberFormat="0" applyFont="1" applyFill="1" applyBorder="1" applyAlignment="1" applyProtection="0">
      <alignment vertical="bottom"/>
    </xf>
    <xf numFmtId="9" fontId="13" fillId="2" borderId="44" applyNumberFormat="1" applyFont="1" applyFill="1" applyBorder="1" applyAlignment="1" applyProtection="0">
      <alignment vertical="bottom"/>
    </xf>
    <xf numFmtId="0" fontId="13" fillId="2" borderId="44" applyNumberFormat="0" applyFont="1" applyFill="1" applyBorder="1" applyAlignment="1" applyProtection="0">
      <alignment vertical="bottom"/>
    </xf>
    <xf numFmtId="0" fontId="0" fillId="9" borderId="43" applyNumberFormat="0" applyFont="1" applyFill="1" applyBorder="1" applyAlignment="1" applyProtection="0">
      <alignment vertical="bottom"/>
    </xf>
    <xf numFmtId="49" fontId="14" fillId="9" borderId="44" applyNumberFormat="1" applyFont="1" applyFill="1" applyBorder="1" applyAlignment="1" applyProtection="0">
      <alignment vertical="bottom"/>
    </xf>
    <xf numFmtId="0" fontId="0" fillId="9" borderId="45" applyNumberFormat="0" applyFont="1" applyFill="1" applyBorder="1" applyAlignment="1" applyProtection="0">
      <alignment vertical="bottom"/>
    </xf>
    <xf numFmtId="64" fontId="0" fillId="9" borderId="46" applyNumberFormat="1" applyFont="1" applyFill="1" applyBorder="1" applyAlignment="1" applyProtection="0">
      <alignment vertical="bottom"/>
    </xf>
    <xf numFmtId="0" fontId="0" fillId="9" borderId="46" applyNumberFormat="0" applyFont="1" applyFill="1" applyBorder="1" applyAlignment="1" applyProtection="0">
      <alignment vertical="bottom"/>
    </xf>
    <xf numFmtId="0" fontId="13" fillId="9" borderId="44" applyNumberFormat="0" applyFont="1" applyFill="1" applyBorder="1" applyAlignment="1" applyProtection="0">
      <alignment horizontal="center" vertical="bottom"/>
    </xf>
    <xf numFmtId="0" fontId="0" fillId="9" borderId="44" applyNumberFormat="0" applyFont="1" applyFill="1" applyBorder="1" applyAlignment="1" applyProtection="0">
      <alignment vertical="bottom"/>
    </xf>
    <xf numFmtId="0" fontId="0" fillId="5" borderId="8" applyNumberFormat="0" applyFont="1" applyFill="1" applyBorder="1" applyAlignment="1" applyProtection="0">
      <alignment vertical="bottom"/>
    </xf>
    <xf numFmtId="0" fontId="0" fillId="5" borderId="9" applyNumberFormat="0" applyFont="1" applyFill="1" applyBorder="1" applyAlignment="1" applyProtection="0">
      <alignment vertical="bottom"/>
    </xf>
    <xf numFmtId="0" fontId="0" fillId="5" borderId="10" applyNumberFormat="0" applyFont="1" applyFill="1" applyBorder="1" applyAlignment="1" applyProtection="0">
      <alignment vertical="bottom"/>
    </xf>
    <xf numFmtId="49" fontId="0" fillId="7" borderId="18" applyNumberFormat="1" applyFont="1" applyFill="1" applyBorder="1" applyAlignment="1" applyProtection="0">
      <alignment vertical="bottom"/>
    </xf>
    <xf numFmtId="49" fontId="4" fillId="7" borderId="19" applyNumberFormat="1" applyFont="1" applyFill="1" applyBorder="1" applyAlignment="1" applyProtection="0">
      <alignment horizontal="center" vertical="bottom"/>
    </xf>
    <xf numFmtId="62" fontId="0" fillId="7" borderId="17" applyNumberFormat="1" applyFont="1" applyFill="1" applyBorder="1" applyAlignment="1" applyProtection="0">
      <alignment vertical="bottom"/>
    </xf>
    <xf numFmtId="62" fontId="0" fillId="7" borderId="20" applyNumberFormat="1" applyFont="1" applyFill="1" applyBorder="1" applyAlignment="1" applyProtection="0">
      <alignment vertical="bottom"/>
    </xf>
    <xf numFmtId="62" fontId="0" fillId="7" borderId="18" applyNumberFormat="1" applyFont="1" applyFill="1" applyBorder="1" applyAlignment="1" applyProtection="0">
      <alignment vertical="bottom"/>
    </xf>
    <xf numFmtId="49" fontId="0" fillId="7" borderId="23" applyNumberFormat="1" applyFont="1" applyFill="1" applyBorder="1" applyAlignment="1" applyProtection="0">
      <alignment vertical="bottom"/>
    </xf>
    <xf numFmtId="49" fontId="4" fillId="7" borderId="24" applyNumberFormat="1" applyFont="1" applyFill="1" applyBorder="1" applyAlignment="1" applyProtection="0">
      <alignment horizontal="center" vertical="bottom"/>
    </xf>
    <xf numFmtId="62" fontId="0" fillId="7" borderId="22" applyNumberFormat="1" applyFont="1" applyFill="1" applyBorder="1" applyAlignment="1" applyProtection="0">
      <alignment vertical="bottom"/>
    </xf>
    <xf numFmtId="62" fontId="0" fillId="7" borderId="15" applyNumberFormat="1" applyFont="1" applyFill="1" applyBorder="1" applyAlignment="1" applyProtection="0">
      <alignment vertical="bottom"/>
    </xf>
    <xf numFmtId="62" fontId="0" fillId="7" borderId="23" applyNumberFormat="1" applyFont="1" applyFill="1" applyBorder="1" applyAlignment="1" applyProtection="0">
      <alignment vertical="bottom"/>
    </xf>
    <xf numFmtId="9" fontId="0" fillId="7" borderId="23" applyNumberFormat="1" applyFont="1" applyFill="1" applyBorder="1" applyAlignment="1" applyProtection="0">
      <alignment vertical="bottom"/>
    </xf>
    <xf numFmtId="0" fontId="4" fillId="7" borderId="24" applyNumberFormat="0" applyFont="1" applyFill="1" applyBorder="1" applyAlignment="1" applyProtection="0">
      <alignment horizontal="center" vertical="bottom"/>
    </xf>
    <xf numFmtId="49" fontId="0" fillId="7" borderId="32" applyNumberFormat="1" applyFont="1" applyFill="1" applyBorder="1" applyAlignment="1" applyProtection="0">
      <alignment vertical="bottom"/>
    </xf>
    <xf numFmtId="49" fontId="4" fillId="7" borderId="33" applyNumberFormat="1" applyFont="1" applyFill="1" applyBorder="1" applyAlignment="1" applyProtection="0">
      <alignment horizontal="center" vertical="bottom"/>
    </xf>
    <xf numFmtId="62" fontId="0" fillId="7" borderId="31" applyNumberFormat="1" applyFont="1" applyFill="1" applyBorder="1" applyAlignment="1" applyProtection="0">
      <alignment vertical="bottom"/>
    </xf>
    <xf numFmtId="62" fontId="0" fillId="7" borderId="34" applyNumberFormat="1" applyFont="1" applyFill="1" applyBorder="1" applyAlignment="1" applyProtection="0">
      <alignment vertical="bottom"/>
    </xf>
    <xf numFmtId="62" fontId="0" fillId="7" borderId="32" applyNumberFormat="1" applyFont="1" applyFill="1" applyBorder="1" applyAlignment="1" applyProtection="0">
      <alignment vertical="bottom"/>
    </xf>
    <xf numFmtId="0" fontId="0" fillId="3" borderId="47" applyNumberFormat="0" applyFont="1" applyFill="1" applyBorder="1" applyAlignment="1" applyProtection="0">
      <alignment vertical="bottom"/>
    </xf>
    <xf numFmtId="0" fontId="0" fillId="3" borderId="48" applyNumberFormat="0" applyFont="1" applyFill="1" applyBorder="1" applyAlignment="1" applyProtection="0">
      <alignment vertical="bottom"/>
    </xf>
    <xf numFmtId="0" fontId="0" fillId="3" borderId="49" applyNumberFormat="0" applyFont="1" applyFill="1" applyBorder="1" applyAlignment="1" applyProtection="0">
      <alignment vertical="bottom"/>
    </xf>
    <xf numFmtId="0" fontId="0" fillId="4" borderId="50" applyNumberFormat="0" applyFont="1" applyFill="1" applyBorder="1" applyAlignment="1" applyProtection="0">
      <alignment vertical="bottom"/>
    </xf>
    <xf numFmtId="0" fontId="0" fillId="3" borderId="51" applyNumberFormat="0" applyFont="1" applyFill="1" applyBorder="1" applyAlignment="1" applyProtection="0">
      <alignment vertical="bottom"/>
    </xf>
    <xf numFmtId="0" fontId="0" fillId="3" borderId="52" applyNumberFormat="0" applyFont="1" applyFill="1" applyBorder="1" applyAlignment="1" applyProtection="0">
      <alignment vertical="bottom"/>
    </xf>
    <xf numFmtId="0" fontId="15" fillId="3" borderId="53" applyNumberFormat="0" applyFont="1" applyFill="1" applyBorder="1" applyAlignment="1" applyProtection="0">
      <alignment vertical="center"/>
    </xf>
    <xf numFmtId="0" fontId="0" fillId="3" borderId="53" applyNumberFormat="0" applyFont="1" applyFill="1" applyBorder="1" applyAlignment="1" applyProtection="0">
      <alignment vertical="bottom"/>
    </xf>
    <xf numFmtId="0" fontId="0" fillId="3" borderId="54" applyNumberFormat="0" applyFont="1" applyFill="1" applyBorder="1" applyAlignment="1" applyProtection="0">
      <alignment vertical="bottom"/>
    </xf>
    <xf numFmtId="49" fontId="16" fillId="5" borderId="15" applyNumberFormat="1" applyFont="1" applyFill="1" applyBorder="1" applyAlignment="1" applyProtection="0">
      <alignment vertical="center"/>
    </xf>
    <xf numFmtId="0" fontId="17" fillId="5" borderId="15" applyNumberFormat="0" applyFont="1" applyFill="1" applyBorder="1" applyAlignment="1" applyProtection="0">
      <alignment vertical="bottom"/>
    </xf>
    <xf numFmtId="0" fontId="0" fillId="3" borderId="55" applyNumberFormat="0" applyFont="1" applyFill="1" applyBorder="1" applyAlignment="1" applyProtection="0">
      <alignment vertical="bottom"/>
    </xf>
    <xf numFmtId="0" fontId="17" fillId="5" borderId="15" applyNumberFormat="0" applyFont="1" applyFill="1" applyBorder="1" applyAlignment="1" applyProtection="0">
      <alignment vertical="center"/>
    </xf>
    <xf numFmtId="0" fontId="15" fillId="5" borderId="15" applyNumberFormat="0" applyFont="1" applyFill="1" applyBorder="1" applyAlignment="1" applyProtection="0">
      <alignment vertical="center"/>
    </xf>
    <xf numFmtId="49" fontId="0" fillId="3" borderId="55" applyNumberFormat="1" applyFont="1" applyFill="1" applyBorder="1" applyAlignment="1" applyProtection="0">
      <alignment vertical="bottom"/>
    </xf>
    <xf numFmtId="49" fontId="18" fillId="5" borderId="15" applyNumberFormat="1" applyFont="1" applyFill="1" applyBorder="1" applyAlignment="1" applyProtection="0">
      <alignment vertical="center"/>
    </xf>
    <xf numFmtId="0" fontId="17" fillId="3" borderId="52" applyNumberFormat="0" applyFont="1" applyFill="1" applyBorder="1" applyAlignment="1" applyProtection="0">
      <alignment vertical="center"/>
    </xf>
    <xf numFmtId="0" fontId="17" fillId="3" borderId="56" applyNumberFormat="0" applyFont="1" applyFill="1" applyBorder="1" applyAlignment="1" applyProtection="0">
      <alignment vertical="center"/>
    </xf>
    <xf numFmtId="0" fontId="15" fillId="3" borderId="52" applyNumberFormat="0" applyFont="1" applyFill="1" applyBorder="1" applyAlignment="1" applyProtection="0">
      <alignment vertical="center"/>
    </xf>
    <xf numFmtId="3" fontId="0" fillId="3" borderId="49" applyNumberFormat="1" applyFont="1" applyFill="1" applyBorder="1" applyAlignment="1" applyProtection="0">
      <alignment vertical="bottom"/>
    </xf>
    <xf numFmtId="0" fontId="0" fillId="3" borderId="57" applyNumberFormat="0" applyFont="1" applyFill="1" applyBorder="1" applyAlignment="1" applyProtection="0">
      <alignment vertical="bottom"/>
    </xf>
    <xf numFmtId="0" fontId="0" fillId="3" borderId="58" applyNumberFormat="0" applyFont="1" applyFill="1" applyBorder="1" applyAlignment="1" applyProtection="0">
      <alignment vertical="bottom"/>
    </xf>
    <xf numFmtId="0" fontId="17" fillId="3" borderId="1" applyNumberFormat="0" applyFont="1" applyFill="1" applyBorder="1" applyAlignment="1" applyProtection="0">
      <alignment vertical="center"/>
    </xf>
    <xf numFmtId="49" fontId="18" fillId="10" borderId="34" applyNumberFormat="1" applyFont="1" applyFill="1" applyBorder="1" applyAlignment="1" applyProtection="0">
      <alignment horizontal="center" vertical="center"/>
    </xf>
    <xf numFmtId="0" fontId="15" fillId="3" borderId="55" applyNumberFormat="0" applyFont="1" applyFill="1" applyBorder="1" applyAlignment="1" applyProtection="0">
      <alignment vertical="center"/>
    </xf>
    <xf numFmtId="0" fontId="0" fillId="3" borderId="59" applyNumberFormat="0" applyFont="1" applyFill="1" applyBorder="1" applyAlignment="1" applyProtection="0">
      <alignment vertical="bottom"/>
    </xf>
    <xf numFmtId="49" fontId="19" fillId="10" borderId="25" applyNumberFormat="1" applyFont="1" applyFill="1" applyBorder="1" applyAlignment="1" applyProtection="0">
      <alignment horizontal="center" vertical="bottom"/>
    </xf>
    <xf numFmtId="0" fontId="4" fillId="2" borderId="39" applyNumberFormat="1" applyFont="1" applyFill="1" applyBorder="1" applyAlignment="1" applyProtection="0">
      <alignment horizontal="center" vertical="bottom"/>
    </xf>
    <xf numFmtId="0" fontId="4" fillId="2" borderId="60" applyNumberFormat="1" applyFont="1" applyFill="1" applyBorder="1" applyAlignment="1" applyProtection="0">
      <alignment horizontal="center" vertical="bottom"/>
    </xf>
    <xf numFmtId="0" fontId="4" fillId="2" borderId="61" applyNumberFormat="1" applyFont="1" applyFill="1" applyBorder="1" applyAlignment="1" applyProtection="0">
      <alignment horizontal="center" vertical="bottom"/>
    </xf>
    <xf numFmtId="0" fontId="0" fillId="11" borderId="39" applyNumberFormat="0" applyFont="1" applyFill="1" applyBorder="1" applyAlignment="1" applyProtection="0">
      <alignment vertical="bottom"/>
    </xf>
    <xf numFmtId="49" fontId="4" fillId="11" borderId="61" applyNumberFormat="1" applyFont="1" applyFill="1" applyBorder="1" applyAlignment="1" applyProtection="0">
      <alignment horizontal="left" vertical="bottom"/>
    </xf>
    <xf numFmtId="0" fontId="0" fillId="3" borderId="62" applyNumberFormat="0" applyFont="1" applyFill="1" applyBorder="1" applyAlignment="1" applyProtection="0">
      <alignment vertical="bottom"/>
    </xf>
    <xf numFmtId="0" fontId="0" fillId="3" borderId="63" applyNumberFormat="0" applyFont="1" applyFill="1" applyBorder="1" applyAlignment="1" applyProtection="0">
      <alignment vertical="bottom"/>
    </xf>
    <xf numFmtId="49" fontId="20" fillId="3" borderId="64" applyNumberFormat="1" applyFont="1" applyFill="1" applyBorder="1" applyAlignment="1" applyProtection="0">
      <alignment vertical="center"/>
    </xf>
    <xf numFmtId="0" fontId="17" fillId="3" borderId="65" applyNumberFormat="0" applyFont="1" applyFill="1" applyBorder="1" applyAlignment="1" applyProtection="0">
      <alignment vertical="bottom"/>
    </xf>
    <xf numFmtId="0" fontId="15" fillId="3" borderId="66" applyNumberFormat="0" applyFont="1" applyFill="1" applyBorder="1" applyAlignment="1" applyProtection="0">
      <alignment vertical="center"/>
    </xf>
    <xf numFmtId="3" fontId="0" fillId="3" borderId="58" applyNumberFormat="1" applyFont="1" applyFill="1" applyBorder="1" applyAlignment="1" applyProtection="0">
      <alignment vertical="bottom"/>
    </xf>
    <xf numFmtId="3" fontId="0" fillId="3" borderId="63" applyNumberFormat="1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49" fontId="4" fillId="3" borderId="45" applyNumberFormat="1" applyFont="1" applyFill="1" applyBorder="1" applyAlignment="1" applyProtection="0">
      <alignment horizontal="center" vertical="bottom"/>
    </xf>
    <xf numFmtId="0" fontId="0" fillId="3" borderId="66" applyNumberFormat="0" applyFont="1" applyFill="1" applyBorder="1" applyAlignment="1" applyProtection="0">
      <alignment vertical="bottom"/>
    </xf>
    <xf numFmtId="49" fontId="4" fillId="3" borderId="39" applyNumberFormat="1" applyFont="1" applyFill="1" applyBorder="1" applyAlignment="1" applyProtection="0">
      <alignment horizontal="center" vertical="bottom"/>
    </xf>
    <xf numFmtId="9" fontId="0" fillId="3" borderId="61" applyNumberFormat="1" applyFont="1" applyFill="1" applyBorder="1" applyAlignment="1" applyProtection="0">
      <alignment vertical="bottom"/>
    </xf>
    <xf numFmtId="0" fontId="0" fillId="3" borderId="67" applyNumberFormat="0" applyFont="1" applyFill="1" applyBorder="1" applyAlignment="1" applyProtection="0">
      <alignment vertical="bottom"/>
    </xf>
    <xf numFmtId="0" fontId="0" fillId="3" borderId="68" applyNumberFormat="0" applyFont="1" applyFill="1" applyBorder="1" applyAlignment="1" applyProtection="0">
      <alignment vertical="bottom"/>
    </xf>
    <xf numFmtId="0" fontId="0" fillId="3" borderId="69" applyNumberFormat="0" applyFont="1" applyFill="1" applyBorder="1" applyAlignment="1" applyProtection="0">
      <alignment vertical="bottom"/>
    </xf>
    <xf numFmtId="0" fontId="0" fillId="11" borderId="61" applyNumberFormat="0" applyFont="1" applyFill="1" applyBorder="1" applyAlignment="1" applyProtection="0">
      <alignment vertical="bottom"/>
    </xf>
    <xf numFmtId="49" fontId="0" fillId="2" borderId="70" applyNumberFormat="1" applyFont="1" applyFill="1" applyBorder="1" applyAlignment="1" applyProtection="0">
      <alignment vertical="bottom"/>
    </xf>
    <xf numFmtId="69" fontId="21" fillId="12" borderId="71" applyNumberFormat="1" applyFont="1" applyFill="1" applyBorder="1" applyAlignment="1" applyProtection="0">
      <alignment horizontal="right" vertical="center"/>
    </xf>
    <xf numFmtId="0" fontId="15" fillId="3" borderId="12" applyNumberFormat="0" applyFont="1" applyFill="1" applyBorder="1" applyAlignment="1" applyProtection="0">
      <alignment vertical="center"/>
    </xf>
    <xf numFmtId="3" fontId="4" fillId="2" borderId="25" applyNumberFormat="1" applyFont="1" applyFill="1" applyBorder="1" applyAlignment="1" applyProtection="0">
      <alignment horizontal="center" vertical="center"/>
    </xf>
    <xf numFmtId="49" fontId="0" fillId="3" borderId="62" applyNumberFormat="1" applyFont="1" applyFill="1" applyBorder="1" applyAlignment="1" applyProtection="0">
      <alignment vertical="bottom"/>
    </xf>
    <xf numFmtId="49" fontId="4" fillId="2" borderId="72" applyNumberFormat="1" applyFont="1" applyFill="1" applyBorder="1" applyAlignment="1" applyProtection="0">
      <alignment horizontal="left" vertical="bottom"/>
    </xf>
    <xf numFmtId="0" fontId="4" fillId="2" borderId="73" applyNumberFormat="0" applyFont="1" applyFill="1" applyBorder="1" applyAlignment="1" applyProtection="0">
      <alignment horizontal="left" vertical="bottom"/>
    </xf>
    <xf numFmtId="4" fontId="4" fillId="7" borderId="10" applyNumberFormat="1" applyFont="1" applyFill="1" applyBorder="1" applyAlignment="1" applyProtection="0">
      <alignment horizontal="right" vertical="bottom"/>
    </xf>
    <xf numFmtId="64" fontId="0" fillId="2" borderId="39" applyNumberFormat="1" applyFont="1" applyFill="1" applyBorder="1" applyAlignment="1" applyProtection="0">
      <alignment vertical="bottom"/>
    </xf>
    <xf numFmtId="64" fontId="0" fillId="2" borderId="60" applyNumberFormat="1" applyFont="1" applyFill="1" applyBorder="1" applyAlignment="1" applyProtection="0">
      <alignment vertical="bottom"/>
    </xf>
    <xf numFmtId="64" fontId="0" fillId="2" borderId="61" applyNumberFormat="1" applyFont="1" applyFill="1" applyBorder="1" applyAlignment="1" applyProtection="0">
      <alignment vertical="bottom"/>
    </xf>
    <xf numFmtId="64" fontId="0" fillId="11" borderId="39" applyNumberFormat="1" applyFont="1" applyFill="1" applyBorder="1" applyAlignment="1" applyProtection="0">
      <alignment vertical="bottom"/>
    </xf>
    <xf numFmtId="49" fontId="22" fillId="2" borderId="70" applyNumberFormat="1" applyFont="1" applyFill="1" applyBorder="1" applyAlignment="1" applyProtection="0">
      <alignment vertical="center"/>
    </xf>
    <xf numFmtId="3" fontId="21" fillId="12" borderId="71" applyNumberFormat="1" applyFont="1" applyFill="1" applyBorder="1" applyAlignment="1" applyProtection="0">
      <alignment horizontal="right" vertical="center"/>
    </xf>
    <xf numFmtId="3" fontId="0" fillId="3" borderId="51" applyNumberFormat="1" applyFont="1" applyFill="1" applyBorder="1" applyAlignment="1" applyProtection="0">
      <alignment vertical="bottom"/>
    </xf>
    <xf numFmtId="4" fontId="4" fillId="7" borderId="74" applyNumberFormat="1" applyFont="1" applyFill="1" applyBorder="1" applyAlignment="1" applyProtection="0">
      <alignment horizontal="right" vertical="bottom"/>
    </xf>
    <xf numFmtId="64" fontId="0" fillId="3" borderId="75" applyNumberFormat="1" applyFont="1" applyFill="1" applyBorder="1" applyAlignment="1" applyProtection="0">
      <alignment vertical="bottom"/>
    </xf>
    <xf numFmtId="64" fontId="0" fillId="3" borderId="51" applyNumberFormat="1" applyFont="1" applyFill="1" applyBorder="1" applyAlignment="1" applyProtection="0">
      <alignment vertical="bottom"/>
    </xf>
    <xf numFmtId="64" fontId="0" fillId="3" borderId="76" applyNumberFormat="1" applyFont="1" applyFill="1" applyBorder="1" applyAlignment="1" applyProtection="0">
      <alignment vertical="bottom"/>
    </xf>
    <xf numFmtId="64" fontId="0" fillId="2" borderId="26" applyNumberFormat="1" applyFont="1" applyFill="1" applyBorder="1" applyAlignment="1" applyProtection="0">
      <alignment vertical="bottom"/>
    </xf>
    <xf numFmtId="49" fontId="4" fillId="2" borderId="77" applyNumberFormat="1" applyFont="1" applyFill="1" applyBorder="1" applyAlignment="1" applyProtection="0">
      <alignment horizontal="left" vertical="bottom"/>
    </xf>
    <xf numFmtId="49" fontId="4" fillId="2" borderId="78" applyNumberFormat="1" applyFont="1" applyFill="1" applyBorder="1" applyAlignment="1" applyProtection="0">
      <alignment horizontal="left" vertical="bottom"/>
    </xf>
    <xf numFmtId="49" fontId="4" fillId="2" borderId="79" applyNumberFormat="1" applyFont="1" applyFill="1" applyBorder="1" applyAlignment="1" applyProtection="0">
      <alignment horizontal="center" vertical="bottom"/>
    </xf>
    <xf numFmtId="4" fontId="4" fillId="7" borderId="80" applyNumberFormat="1" applyFont="1" applyFill="1" applyBorder="1" applyAlignment="1" applyProtection="0">
      <alignment horizontal="right" vertical="bottom"/>
    </xf>
    <xf numFmtId="64" fontId="0" fillId="3" borderId="81" applyNumberFormat="1" applyFont="1" applyFill="1" applyBorder="1" applyAlignment="1" applyProtection="0">
      <alignment vertical="bottom"/>
    </xf>
    <xf numFmtId="64" fontId="0" fillId="3" borderId="58" applyNumberFormat="1" applyFont="1" applyFill="1" applyBorder="1" applyAlignment="1" applyProtection="0">
      <alignment vertical="bottom"/>
    </xf>
    <xf numFmtId="64" fontId="0" fillId="3" borderId="82" applyNumberFormat="1" applyFont="1" applyFill="1" applyBorder="1" applyAlignment="1" applyProtection="0">
      <alignment vertical="bottom"/>
    </xf>
    <xf numFmtId="64" fontId="0" fillId="2" borderId="21" applyNumberFormat="1" applyFont="1" applyFill="1" applyBorder="1" applyAlignment="1" applyProtection="0">
      <alignment vertical="bottom"/>
    </xf>
    <xf numFmtId="49" fontId="4" fillId="2" borderId="83" applyNumberFormat="1" applyFont="1" applyFill="1" applyBorder="1" applyAlignment="1" applyProtection="0">
      <alignment horizontal="left" vertical="bottom"/>
    </xf>
    <xf numFmtId="49" fontId="4" fillId="2" borderId="8" applyNumberFormat="1" applyFont="1" applyFill="1" applyBorder="1" applyAlignment="1" applyProtection="0">
      <alignment horizontal="left" vertical="bottom"/>
    </xf>
    <xf numFmtId="49" fontId="4" fillId="2" borderId="84" applyNumberFormat="1" applyFont="1" applyFill="1" applyBorder="1" applyAlignment="1" applyProtection="0">
      <alignment horizontal="center" vertical="bottom"/>
    </xf>
    <xf numFmtId="9" fontId="4" fillId="7" borderId="85" applyNumberFormat="1" applyFont="1" applyFill="1" applyBorder="1" applyAlignment="1" applyProtection="0">
      <alignment horizontal="right" vertical="bottom"/>
    </xf>
    <xf numFmtId="9" fontId="4" fillId="8" borderId="39" applyNumberFormat="1" applyFont="1" applyFill="1" applyBorder="1" applyAlignment="1" applyProtection="0">
      <alignment horizontal="right" vertical="bottom"/>
    </xf>
    <xf numFmtId="49" fontId="4" fillId="8" borderId="61" applyNumberFormat="1" applyFont="1" applyFill="1" applyBorder="1" applyAlignment="1" applyProtection="0">
      <alignment horizontal="left" vertical="bottom"/>
    </xf>
    <xf numFmtId="49" fontId="0" fillId="2" borderId="86" applyNumberFormat="1" applyFont="1" applyFill="1" applyBorder="1" applyAlignment="1" applyProtection="0">
      <alignment vertical="bottom"/>
    </xf>
    <xf numFmtId="10" fontId="21" fillId="12" borderId="87" applyNumberFormat="1" applyFont="1" applyFill="1" applyBorder="1" applyAlignment="1" applyProtection="0">
      <alignment horizontal="right" vertical="center"/>
    </xf>
    <xf numFmtId="49" fontId="4" fillId="2" borderId="88" applyNumberFormat="1" applyFont="1" applyFill="1" applyBorder="1" applyAlignment="1" applyProtection="0">
      <alignment horizontal="center" vertical="bottom"/>
    </xf>
    <xf numFmtId="0" fontId="4" fillId="7" borderId="87" applyNumberFormat="1" applyFont="1" applyFill="1" applyBorder="1" applyAlignment="1" applyProtection="0">
      <alignment horizontal="center" vertical="bottom"/>
    </xf>
    <xf numFmtId="0" fontId="17" fillId="3" borderId="47" applyNumberFormat="0" applyFont="1" applyFill="1" applyBorder="1" applyAlignment="1" applyProtection="0">
      <alignment vertical="bottom"/>
    </xf>
    <xf numFmtId="0" fontId="15" fillId="3" borderId="47" applyNumberFormat="0" applyFont="1" applyFill="1" applyBorder="1" applyAlignment="1" applyProtection="0">
      <alignment vertical="center"/>
    </xf>
    <xf numFmtId="0" fontId="15" fillId="3" borderId="49" applyNumberFormat="0" applyFont="1" applyFill="1" applyBorder="1" applyAlignment="1" applyProtection="0">
      <alignment vertical="center"/>
    </xf>
    <xf numFmtId="0" fontId="16" fillId="3" borderId="49" applyNumberFormat="0" applyFont="1" applyFill="1" applyBorder="1" applyAlignment="1" applyProtection="0">
      <alignment vertical="center"/>
    </xf>
    <xf numFmtId="0" fontId="17" fillId="3" borderId="49" applyNumberFormat="0" applyFont="1" applyFill="1" applyBorder="1" applyAlignment="1" applyProtection="0">
      <alignment vertical="bottom"/>
    </xf>
    <xf numFmtId="0" fontId="18" fillId="3" borderId="49" applyNumberFormat="0" applyFont="1" applyFill="1" applyBorder="1" applyAlignment="1" applyProtection="0">
      <alignment vertical="center"/>
    </xf>
    <xf numFmtId="0" fontId="17" fillId="3" borderId="49" applyNumberFormat="0" applyFont="1" applyFill="1" applyBorder="1" applyAlignment="1" applyProtection="0">
      <alignment vertical="center"/>
    </xf>
    <xf numFmtId="0" fontId="17" fillId="3" borderId="59" applyNumberFormat="0" applyFont="1" applyFill="1" applyBorder="1" applyAlignment="1" applyProtection="0">
      <alignment vertical="bottom"/>
    </xf>
    <xf numFmtId="0" fontId="15" fillId="3" borderId="59" applyNumberFormat="0" applyFont="1" applyFill="1" applyBorder="1" applyAlignment="1" applyProtection="0">
      <alignment vertical="center"/>
    </xf>
    <xf numFmtId="49" fontId="21" fillId="3" borderId="64" applyNumberFormat="1" applyFont="1" applyFill="1" applyBorder="1" applyAlignment="1" applyProtection="0">
      <alignment vertical="center"/>
    </xf>
    <xf numFmtId="69" fontId="21" fillId="12" borderId="71" applyNumberFormat="1" applyFont="1" applyFill="1" applyBorder="1" applyAlignment="1" applyProtection="0">
      <alignment vertical="center"/>
    </xf>
    <xf numFmtId="62" fontId="15" fillId="3" borderId="12" applyNumberFormat="1" applyFont="1" applyFill="1" applyBorder="1" applyAlignment="1" applyProtection="0">
      <alignment horizontal="center" vertical="center"/>
    </xf>
    <xf numFmtId="62" fontId="15" fillId="3" borderId="66" applyNumberFormat="1" applyFont="1" applyFill="1" applyBorder="1" applyAlignment="1" applyProtection="0">
      <alignment horizontal="center" vertical="center"/>
    </xf>
    <xf numFmtId="2" fontId="21" fillId="12" borderId="87" applyNumberFormat="1" applyFont="1" applyFill="1" applyBorder="1" applyAlignment="1" applyProtection="0">
      <alignment vertical="center"/>
    </xf>
    <xf numFmtId="2" fontId="21" fillId="3" borderId="12" applyNumberFormat="1" applyFont="1" applyFill="1" applyBorder="1" applyAlignment="1" applyProtection="0">
      <alignment horizontal="center" vertical="center"/>
    </xf>
    <xf numFmtId="9" fontId="21" fillId="12" borderId="71" applyNumberFormat="1" applyFont="1" applyFill="1" applyBorder="1" applyAlignment="1" applyProtection="0">
      <alignment vertical="center"/>
    </xf>
    <xf numFmtId="60" fontId="21" fillId="12" borderId="87" applyNumberFormat="1" applyFont="1" applyFill="1" applyBorder="1" applyAlignment="1" applyProtection="0">
      <alignment vertical="center"/>
    </xf>
    <xf numFmtId="60" fontId="21" fillId="3" borderId="12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eeaf6"/>
      <rgbColor rgb="ffaaaaaa"/>
      <rgbColor rgb="ffffffff"/>
      <rgbColor rgb="fffff2d0"/>
      <rgbColor rgb="ff44749f"/>
      <rgbColor rgb="ffe2eeda"/>
      <rgbColor rgb="fff2f2f2"/>
      <rgbColor rgb="ffbdd6ee"/>
      <rgbColor rgb="ff4661fc"/>
      <rgbColor rgb="ff2d4d6a"/>
      <rgbColor rgb="ffb15d24"/>
      <rgbColor rgb="ff9cc2e5"/>
      <rgbColor rgb="ffd9dce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E67"/>
  <sheetViews>
    <sheetView workbookViewId="0" showGridLines="0" defaultGridColor="1"/>
  </sheetViews>
  <sheetFormatPr defaultColWidth="10.8333" defaultRowHeight="25" customHeight="1" outlineLevelRow="0" outlineLevelCol="0"/>
  <cols>
    <col min="1" max="1" width="6.35156" style="1" customWidth="1"/>
    <col min="2" max="2" width="65" style="1" customWidth="1"/>
    <col min="3" max="3" width="13.5" style="1" customWidth="1"/>
    <col min="4" max="5" width="14.1719" style="1" customWidth="1"/>
    <col min="6" max="6" width="16" style="1" customWidth="1"/>
    <col min="7" max="7" width="17.5" style="1" customWidth="1"/>
    <col min="8" max="8" width="19.3516" style="1" customWidth="1"/>
    <col min="9" max="13" width="20.8516" style="1" customWidth="1"/>
    <col min="14" max="14" width="10.8516" style="1" customWidth="1"/>
    <col min="15" max="15" width="2.85156" style="1" customWidth="1"/>
    <col min="16" max="30" width="10.8516" style="1" customWidth="1"/>
    <col min="31" max="31" width="2.85156" style="1" customWidth="1"/>
    <col min="32" max="16384" width="10.8516" style="1" customWidth="1"/>
  </cols>
  <sheetData>
    <row r="1" ht="25" customHeight="1">
      <c r="A1" s="2"/>
      <c r="B1" t="s" s="3">
        <v>0</v>
      </c>
      <c r="C1" s="4"/>
      <c r="D1" s="5">
        <v>4</v>
      </c>
      <c r="E1" s="5">
        <v>12</v>
      </c>
      <c r="F1" s="5">
        <v>24</v>
      </c>
      <c r="G1" s="5">
        <v>24</v>
      </c>
      <c r="H1" s="5">
        <v>24</v>
      </c>
      <c r="I1" s="5">
        <f>H1</f>
        <v>24</v>
      </c>
      <c r="J1" s="5">
        <f>I1</f>
        <v>24</v>
      </c>
      <c r="K1" s="5">
        <f>J1</f>
        <v>24</v>
      </c>
      <c r="L1" s="5">
        <f>K1</f>
        <v>24</v>
      </c>
      <c r="M1" s="5">
        <f>L1</f>
        <v>24</v>
      </c>
      <c r="N1" s="6"/>
      <c r="O1" s="7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7"/>
    </row>
    <row r="2" ht="25" customHeight="1">
      <c r="A2" s="11"/>
      <c r="B2" t="s" s="12">
        <v>1</v>
      </c>
      <c r="C2" s="13"/>
      <c r="D2" t="s" s="14">
        <v>2</v>
      </c>
      <c r="E2" t="s" s="15">
        <v>3</v>
      </c>
      <c r="F2" t="s" s="15">
        <v>4</v>
      </c>
      <c r="G2" t="s" s="15">
        <v>5</v>
      </c>
      <c r="H2" t="s" s="16">
        <v>6</v>
      </c>
      <c r="I2" t="s" s="14">
        <v>7</v>
      </c>
      <c r="J2" t="s" s="15">
        <v>8</v>
      </c>
      <c r="K2" t="s" s="15">
        <v>9</v>
      </c>
      <c r="L2" t="s" s="15">
        <v>10</v>
      </c>
      <c r="M2" t="s" s="16">
        <v>11</v>
      </c>
      <c r="N2" s="17"/>
      <c r="O2" s="18"/>
      <c r="P2" s="1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18"/>
    </row>
    <row r="3" ht="25" customHeight="1">
      <c r="A3" s="22"/>
      <c r="B3" t="s" s="23">
        <v>12</v>
      </c>
      <c r="C3" t="s" s="24">
        <v>13</v>
      </c>
      <c r="D3" s="25"/>
      <c r="E3" s="26">
        <v>0.005</v>
      </c>
      <c r="F3" s="26">
        <v>0.01</v>
      </c>
      <c r="G3" s="26">
        <v>0.02</v>
      </c>
      <c r="H3" s="27">
        <v>0.02</v>
      </c>
      <c r="I3" s="28">
        <v>0.025</v>
      </c>
      <c r="J3" s="29">
        <v>0.025</v>
      </c>
      <c r="K3" s="29">
        <v>0.025</v>
      </c>
      <c r="L3" s="29">
        <v>0.025</v>
      </c>
      <c r="M3" s="30">
        <v>0.025</v>
      </c>
      <c r="N3" s="17"/>
      <c r="O3" s="18"/>
      <c r="P3" s="3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  <c r="AE3" s="18"/>
    </row>
    <row r="4" ht="25" customHeight="1">
      <c r="A4" s="32"/>
      <c r="B4" t="s" s="33">
        <v>14</v>
      </c>
      <c r="C4" t="s" s="34">
        <v>15</v>
      </c>
      <c r="D4" s="35">
        <v>25</v>
      </c>
      <c r="E4" s="36">
        <v>25.125</v>
      </c>
      <c r="F4" s="36">
        <v>25.37625</v>
      </c>
      <c r="G4" s="36">
        <v>25.883775</v>
      </c>
      <c r="H4" s="37">
        <v>26.4014505</v>
      </c>
      <c r="I4" s="38">
        <v>27.0614867625</v>
      </c>
      <c r="J4" s="39">
        <v>27.7380239315625</v>
      </c>
      <c r="K4" s="39">
        <v>28.4314745298516</v>
      </c>
      <c r="L4" s="39">
        <v>29.1422613930978</v>
      </c>
      <c r="M4" s="40">
        <v>29.8708179279253</v>
      </c>
      <c r="N4" s="17"/>
      <c r="O4" s="18"/>
      <c r="P4" s="41">
        <v>1</v>
      </c>
      <c r="Q4" t="s" s="42">
        <v>16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18"/>
    </row>
    <row r="5" ht="25" customHeight="1">
      <c r="A5" s="32"/>
      <c r="B5" t="s" s="33">
        <v>17</v>
      </c>
      <c r="C5" t="s" s="34">
        <v>13</v>
      </c>
      <c r="D5" s="43">
        <v>0.00012695</v>
      </c>
      <c r="E5" s="44">
        <v>0.000548537313432836</v>
      </c>
      <c r="F5" s="45">
        <v>0.0021724250036944</v>
      </c>
      <c r="G5" s="45">
        <v>0.00485600883178748</v>
      </c>
      <c r="H5" s="46">
        <v>0.00678412998558545</v>
      </c>
      <c r="I5" s="47">
        <v>0.02</v>
      </c>
      <c r="J5" s="48">
        <v>0.025</v>
      </c>
      <c r="K5" s="48">
        <v>0.03</v>
      </c>
      <c r="L5" s="48">
        <v>0.035</v>
      </c>
      <c r="M5" s="49">
        <v>0.04</v>
      </c>
      <c r="N5" s="17"/>
      <c r="O5" s="18"/>
      <c r="P5" s="41">
        <v>2</v>
      </c>
      <c r="Q5" t="s" s="42">
        <v>18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  <c r="AE5" s="18"/>
    </row>
    <row r="6" ht="25" customHeight="1">
      <c r="A6" s="32"/>
      <c r="B6" t="s" s="33">
        <v>19</v>
      </c>
      <c r="C6" s="50"/>
      <c r="D6" s="51">
        <v>2.17380136986301</v>
      </c>
      <c r="E6" s="52">
        <v>1.5</v>
      </c>
      <c r="F6" s="53">
        <v>2</v>
      </c>
      <c r="G6" s="53">
        <v>3</v>
      </c>
      <c r="H6" s="54">
        <v>2</v>
      </c>
      <c r="I6" s="55"/>
      <c r="J6" s="56"/>
      <c r="K6" s="56"/>
      <c r="L6" s="56"/>
      <c r="M6" s="57"/>
      <c r="N6" s="17"/>
      <c r="O6" s="18"/>
      <c r="P6" s="5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  <c r="AE6" s="18"/>
    </row>
    <row r="7" ht="25" customHeight="1">
      <c r="A7" s="32"/>
      <c r="B7" s="59"/>
      <c r="C7" s="50"/>
      <c r="D7" s="51"/>
      <c r="E7" s="60">
        <v>4.34249704608114</v>
      </c>
      <c r="F7" s="60">
        <v>4</v>
      </c>
      <c r="G7" s="60">
        <v>2.28</v>
      </c>
      <c r="H7" s="61"/>
      <c r="I7" s="55"/>
      <c r="J7" s="56"/>
      <c r="K7" s="56"/>
      <c r="L7" s="56"/>
      <c r="M7" s="57"/>
      <c r="N7" s="17"/>
      <c r="O7" s="18"/>
      <c r="P7" s="6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18"/>
    </row>
    <row r="8" ht="25" customHeight="1">
      <c r="A8" s="63"/>
      <c r="B8" t="s" s="64">
        <v>20</v>
      </c>
      <c r="C8" t="s" s="65">
        <v>21</v>
      </c>
      <c r="D8" s="66">
        <v>3173.75</v>
      </c>
      <c r="E8" s="67">
        <v>13782</v>
      </c>
      <c r="F8" s="67">
        <v>55128</v>
      </c>
      <c r="G8" s="67">
        <v>125691.84</v>
      </c>
      <c r="H8" s="68">
        <v>179110.872</v>
      </c>
      <c r="I8" s="66">
        <v>541229.73525</v>
      </c>
      <c r="J8" s="67">
        <v>693450.598289063</v>
      </c>
      <c r="K8" s="67">
        <v>852944.235895547</v>
      </c>
      <c r="L8" s="67">
        <v>1019979.14875842</v>
      </c>
      <c r="M8" s="68">
        <v>1194832.71711701</v>
      </c>
      <c r="N8" s="17"/>
      <c r="O8" s="18"/>
      <c r="P8" s="41">
        <v>3</v>
      </c>
      <c r="Q8" t="s" s="42">
        <v>22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18"/>
    </row>
    <row r="9" ht="25" customHeight="1">
      <c r="A9" s="32"/>
      <c r="B9" t="s" s="33">
        <v>23</v>
      </c>
      <c r="C9" t="s" s="34">
        <v>24</v>
      </c>
      <c r="D9" s="69">
        <v>499</v>
      </c>
      <c r="E9" s="70">
        <v>499</v>
      </c>
      <c r="F9" s="70">
        <v>499</v>
      </c>
      <c r="G9" s="70">
        <v>499</v>
      </c>
      <c r="H9" s="71">
        <v>499</v>
      </c>
      <c r="I9" s="69">
        <v>499</v>
      </c>
      <c r="J9" s="70">
        <v>499</v>
      </c>
      <c r="K9" s="70">
        <v>499</v>
      </c>
      <c r="L9" s="70">
        <v>499</v>
      </c>
      <c r="M9" s="71">
        <v>499</v>
      </c>
      <c r="N9" s="17"/>
      <c r="O9" s="18"/>
      <c r="P9" s="5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18"/>
    </row>
    <row r="10" ht="25" customHeight="1">
      <c r="A10" s="32"/>
      <c r="B10" t="s" s="33">
        <v>25</v>
      </c>
      <c r="C10" t="s" s="34">
        <v>24</v>
      </c>
      <c r="D10" s="69">
        <v>0</v>
      </c>
      <c r="E10" s="70">
        <v>0</v>
      </c>
      <c r="F10" s="70">
        <v>0</v>
      </c>
      <c r="G10" s="70">
        <v>0</v>
      </c>
      <c r="H10" s="71">
        <v>0</v>
      </c>
      <c r="I10" s="69">
        <v>0</v>
      </c>
      <c r="J10" s="70">
        <v>0</v>
      </c>
      <c r="K10" s="70">
        <v>0</v>
      </c>
      <c r="L10" s="70">
        <v>0</v>
      </c>
      <c r="M10" s="71">
        <v>0</v>
      </c>
      <c r="N10" s="17"/>
      <c r="O10" s="18"/>
      <c r="P10" s="72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  <c r="AE10" s="18"/>
    </row>
    <row r="11" ht="25" customHeight="1">
      <c r="A11" s="32"/>
      <c r="B11" t="s" s="33">
        <v>26</v>
      </c>
      <c r="C11" s="50"/>
      <c r="D11" s="73">
        <v>2.30969466966249</v>
      </c>
      <c r="E11" s="74">
        <v>3.061</v>
      </c>
      <c r="F11" s="74">
        <v>7.2</v>
      </c>
      <c r="G11" s="74">
        <v>6</v>
      </c>
      <c r="H11" s="75">
        <v>6</v>
      </c>
      <c r="I11" s="73"/>
      <c r="J11" s="76"/>
      <c r="K11" s="76"/>
      <c r="L11" s="76"/>
      <c r="M11" s="77"/>
      <c r="N11" s="17"/>
      <c r="O11" s="18"/>
      <c r="P11" s="62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  <c r="AE11" s="18"/>
    </row>
    <row r="12" ht="25" customHeight="1">
      <c r="A12" s="32"/>
      <c r="B12" t="s" s="33">
        <v>27</v>
      </c>
      <c r="C12" t="s" s="34">
        <v>28</v>
      </c>
      <c r="D12" s="78">
        <v>3.65786633546282</v>
      </c>
      <c r="E12" s="79">
        <v>21.051164298</v>
      </c>
      <c r="F12" s="80">
        <v>198.0638784</v>
      </c>
      <c r="G12" s="80">
        <v>376.32136896</v>
      </c>
      <c r="H12" s="81">
        <v>536.257950768</v>
      </c>
      <c r="I12" s="82">
        <v>3240.883654677</v>
      </c>
      <c r="J12" s="83">
        <v>4152.382182554910</v>
      </c>
      <c r="K12" s="83">
        <v>5107.430084542540</v>
      </c>
      <c r="L12" s="83">
        <v>6107.635142765450</v>
      </c>
      <c r="M12" s="84">
        <v>7154.658310096670</v>
      </c>
      <c r="N12" s="17"/>
      <c r="O12" s="18"/>
      <c r="P12" s="41">
        <v>4</v>
      </c>
      <c r="Q12" t="s" s="42">
        <v>29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  <c r="AE12" s="18"/>
    </row>
    <row r="13" ht="25" customHeight="1">
      <c r="A13" s="85"/>
      <c r="B13" s="86"/>
      <c r="C13" s="87"/>
      <c r="D13" s="88"/>
      <c r="E13" s="89"/>
      <c r="F13" s="89"/>
      <c r="G13" s="89"/>
      <c r="H13" s="90"/>
      <c r="I13" s="91"/>
      <c r="J13" s="92"/>
      <c r="K13" s="92"/>
      <c r="L13" s="92"/>
      <c r="M13" s="93"/>
      <c r="N13" s="17"/>
      <c r="O13" s="18"/>
      <c r="P13" s="5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/>
      <c r="AE13" s="18"/>
    </row>
    <row r="14" ht="25" customHeight="1">
      <c r="A14" s="94"/>
      <c r="B14" t="s" s="95">
        <v>30</v>
      </c>
      <c r="C14" t="s" s="96">
        <v>28</v>
      </c>
      <c r="D14" s="97">
        <v>3.65786633546282</v>
      </c>
      <c r="E14" s="98">
        <v>21.051164298</v>
      </c>
      <c r="F14" s="98">
        <v>198.0638784</v>
      </c>
      <c r="G14" s="98">
        <v>376.32136896</v>
      </c>
      <c r="H14" s="99">
        <v>536.257950768</v>
      </c>
      <c r="I14" s="100">
        <v>3240.883654677</v>
      </c>
      <c r="J14" s="101">
        <v>4152.382182554910</v>
      </c>
      <c r="K14" s="101">
        <v>5107.430084542540</v>
      </c>
      <c r="L14" s="101">
        <v>6107.635142765450</v>
      </c>
      <c r="M14" s="102">
        <v>7154.658310096670</v>
      </c>
      <c r="N14" s="17"/>
      <c r="O14" s="18"/>
      <c r="P14" s="62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18"/>
    </row>
    <row r="15" ht="25" customHeight="1">
      <c r="A15" s="103">
        <v>0.15</v>
      </c>
      <c r="B15" t="s" s="104">
        <v>31</v>
      </c>
      <c r="C15" t="s" s="105">
        <v>28</v>
      </c>
      <c r="D15" s="106">
        <v>0.548679950319423</v>
      </c>
      <c r="E15" s="107">
        <v>3.1576746447</v>
      </c>
      <c r="F15" s="107">
        <v>29.70958176</v>
      </c>
      <c r="G15" s="107">
        <v>56.448205344</v>
      </c>
      <c r="H15" s="108">
        <v>80.4386926152</v>
      </c>
      <c r="I15" s="109">
        <v>486.132548201550</v>
      </c>
      <c r="J15" s="110">
        <v>622.857327383236</v>
      </c>
      <c r="K15" s="110">
        <v>766.114512681380</v>
      </c>
      <c r="L15" s="110">
        <v>916.145271414817</v>
      </c>
      <c r="M15" s="111">
        <v>1073.1987465145</v>
      </c>
      <c r="N15" s="17"/>
      <c r="O15" s="18"/>
      <c r="P15" s="41">
        <v>5</v>
      </c>
      <c r="Q15" t="s" s="42">
        <v>32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  <c r="AE15" s="18"/>
    </row>
    <row r="16" ht="25" customHeight="1">
      <c r="A16" s="103">
        <v>0.01</v>
      </c>
      <c r="B16" t="s" s="104">
        <v>33</v>
      </c>
      <c r="C16" t="s" s="105">
        <v>28</v>
      </c>
      <c r="D16" s="112">
        <v>0.0365786633546282</v>
      </c>
      <c r="E16" s="113">
        <v>0.210511642980</v>
      </c>
      <c r="F16" s="113">
        <v>1.980638784</v>
      </c>
      <c r="G16" s="113">
        <v>3.7632136896</v>
      </c>
      <c r="H16" s="114">
        <v>5.362579507680</v>
      </c>
      <c r="I16" s="109">
        <v>32.408836546770</v>
      </c>
      <c r="J16" s="110">
        <v>41.5238218255491</v>
      </c>
      <c r="K16" s="110">
        <v>51.0743008454253</v>
      </c>
      <c r="L16" s="110">
        <v>61.0763514276545</v>
      </c>
      <c r="M16" s="111">
        <v>71.5465831009667</v>
      </c>
      <c r="N16" s="17"/>
      <c r="O16" s="18"/>
      <c r="P16" s="1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18"/>
    </row>
    <row r="17" ht="25" customHeight="1">
      <c r="A17" s="103">
        <v>0.28</v>
      </c>
      <c r="B17" t="s" s="104">
        <v>34</v>
      </c>
      <c r="C17" t="s" s="105">
        <v>28</v>
      </c>
      <c r="D17" s="112">
        <v>1.02420257392959</v>
      </c>
      <c r="E17" s="113">
        <v>5.894326003440</v>
      </c>
      <c r="F17" s="113">
        <v>55.457885952</v>
      </c>
      <c r="G17" s="113">
        <v>105.3699833088</v>
      </c>
      <c r="H17" s="114">
        <v>150.152226215040</v>
      </c>
      <c r="I17" s="109">
        <v>907.447423309560</v>
      </c>
      <c r="J17" s="110">
        <v>1162.667011115370</v>
      </c>
      <c r="K17" s="110">
        <v>1430.080423671910</v>
      </c>
      <c r="L17" s="110">
        <v>1710.137839974330</v>
      </c>
      <c r="M17" s="111">
        <v>2003.304326827070</v>
      </c>
      <c r="N17" s="17"/>
      <c r="O17" s="18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18"/>
    </row>
    <row r="18" ht="25" customHeight="1">
      <c r="A18" s="103">
        <f>D18/D14</f>
        <v>0.5600000000000001</v>
      </c>
      <c r="B18" t="s" s="104">
        <v>35</v>
      </c>
      <c r="C18" t="s" s="105">
        <v>28</v>
      </c>
      <c r="D18" s="112">
        <v>2.04840514785918</v>
      </c>
      <c r="E18" s="113">
        <v>11.788652006880</v>
      </c>
      <c r="F18" s="113">
        <v>110.915771904</v>
      </c>
      <c r="G18" s="113">
        <v>210.7399666176</v>
      </c>
      <c r="H18" s="114">
        <v>300.304452430080</v>
      </c>
      <c r="I18" s="109">
        <v>1814.894846619120</v>
      </c>
      <c r="J18" s="110">
        <v>2325.334022230750</v>
      </c>
      <c r="K18" s="110">
        <v>2860.160847343820</v>
      </c>
      <c r="L18" s="110">
        <v>3420.275679948650</v>
      </c>
      <c r="M18" s="111">
        <v>4006.608653654130</v>
      </c>
      <c r="N18" s="17"/>
      <c r="O18" s="18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18"/>
    </row>
    <row r="19" ht="25" customHeight="1">
      <c r="A19" s="116"/>
      <c r="B19" t="s" s="117">
        <v>36</v>
      </c>
      <c r="C19" t="s" s="118">
        <v>28</v>
      </c>
      <c r="D19" s="119">
        <v>1.53630386089439</v>
      </c>
      <c r="E19" s="120">
        <v>8.841489005160</v>
      </c>
      <c r="F19" s="120">
        <v>83.186828928</v>
      </c>
      <c r="G19" s="120">
        <v>158.0549749632</v>
      </c>
      <c r="H19" s="121">
        <v>225.228339322560</v>
      </c>
      <c r="I19" s="122">
        <v>1361.171134964340</v>
      </c>
      <c r="J19" s="123">
        <v>1744.000516673060</v>
      </c>
      <c r="K19" s="123">
        <v>2145.120635507860</v>
      </c>
      <c r="L19" s="123">
        <v>2565.206759961490</v>
      </c>
      <c r="M19" s="124">
        <v>3004.9564902406</v>
      </c>
      <c r="N19" s="17"/>
      <c r="O19" s="18"/>
      <c r="P19" s="3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18"/>
    </row>
    <row r="20" ht="25" customHeight="1">
      <c r="A20" s="125"/>
      <c r="B20" t="s" s="126">
        <v>37</v>
      </c>
      <c r="C20" t="s" s="127">
        <v>28</v>
      </c>
      <c r="D20" s="128">
        <f>D19*70%</f>
        <v>1.07541270262607</v>
      </c>
      <c r="E20" s="129">
        <f>E19*70%</f>
        <v>6.189042303612</v>
      </c>
      <c r="F20" s="129">
        <f>F19*70%</f>
        <v>58.2307802496</v>
      </c>
      <c r="G20" s="129">
        <f>G19*70%</f>
        <v>110.638482474240</v>
      </c>
      <c r="H20" s="130">
        <f>H19*70%</f>
        <v>157.659837525792</v>
      </c>
      <c r="I20" s="131">
        <f>I19*70%</f>
        <v>952.819794475038</v>
      </c>
      <c r="J20" s="132">
        <f>J19*70%</f>
        <v>1220.800361671140</v>
      </c>
      <c r="K20" s="132">
        <f>K19*70%</f>
        <v>1501.5844448555</v>
      </c>
      <c r="L20" s="132">
        <f>L19*70%</f>
        <v>1795.644731973040</v>
      </c>
      <c r="M20" s="133">
        <f>M19*70%</f>
        <v>2103.469543168420</v>
      </c>
      <c r="N20" s="17"/>
      <c r="O20" s="18"/>
      <c r="P20" s="41">
        <v>6</v>
      </c>
      <c r="Q20" t="s" s="42">
        <v>38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1"/>
      <c r="AE20" s="18"/>
    </row>
    <row r="21" ht="25" customHeight="1">
      <c r="A21" s="134"/>
      <c r="B21" t="s" s="135">
        <v>39</v>
      </c>
      <c r="C21" t="s" s="136">
        <v>28</v>
      </c>
      <c r="D21" s="137">
        <f>D20</f>
        <v>1.07541270262607</v>
      </c>
      <c r="E21" s="138">
        <f>D21+E20</f>
        <v>7.26445500623807</v>
      </c>
      <c r="F21" s="138">
        <f>E21+F20</f>
        <v>65.4952352558381</v>
      </c>
      <c r="G21" s="138">
        <f>F21+G20</f>
        <v>176.133717730078</v>
      </c>
      <c r="H21" s="139">
        <f>G21+H20</f>
        <v>333.793555255870</v>
      </c>
      <c r="I21" s="140">
        <f>H21+I20</f>
        <v>1286.613349730910</v>
      </c>
      <c r="J21" s="141">
        <f>I21+J20</f>
        <v>2507.413711402050</v>
      </c>
      <c r="K21" s="141">
        <f>J21+K20</f>
        <v>4008.998156257550</v>
      </c>
      <c r="L21" s="141">
        <f>K21+L20</f>
        <v>5804.642888230590</v>
      </c>
      <c r="M21" s="142">
        <f>L21+M20</f>
        <v>7908.112431399010</v>
      </c>
      <c r="N21" s="17"/>
      <c r="O21" s="18"/>
      <c r="P21" s="14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/>
      <c r="AE21" s="18"/>
    </row>
    <row r="22" ht="25" customHeight="1">
      <c r="A22" s="144"/>
      <c r="B22" t="s" s="145">
        <v>40</v>
      </c>
      <c r="C22" t="s" s="146">
        <v>28</v>
      </c>
      <c r="D22" s="147"/>
      <c r="E22" s="148"/>
      <c r="F22" s="149"/>
      <c r="G22" s="149"/>
      <c r="H22" s="150">
        <f>H23/H24+H25</f>
        <v>2304.541524328270</v>
      </c>
      <c r="I22" s="147"/>
      <c r="J22" s="148"/>
      <c r="K22" s="149"/>
      <c r="L22" s="149"/>
      <c r="M22" s="150">
        <f>M23/M24+M25</f>
        <v>34201.4817210043</v>
      </c>
      <c r="N22" s="17"/>
      <c r="O22" s="18"/>
      <c r="P22" s="41">
        <v>7</v>
      </c>
      <c r="Q22" t="s" s="42">
        <v>41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18"/>
    </row>
    <row r="23" ht="25" customHeight="1">
      <c r="A23" s="63"/>
      <c r="B23" t="s" s="151">
        <v>42</v>
      </c>
      <c r="C23" t="s" s="152">
        <v>28</v>
      </c>
      <c r="D23" s="63"/>
      <c r="E23" s="153"/>
      <c r="F23" s="154"/>
      <c r="G23" s="154"/>
      <c r="H23" s="155">
        <f>H20</f>
        <v>157.659837525792</v>
      </c>
      <c r="I23" s="63"/>
      <c r="J23" s="153"/>
      <c r="K23" s="154"/>
      <c r="L23" s="154"/>
      <c r="M23" s="156">
        <f>M20</f>
        <v>2103.469543168420</v>
      </c>
      <c r="N23" s="17"/>
      <c r="O23" s="18"/>
      <c r="P23" s="115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/>
      <c r="AE23" s="18"/>
    </row>
    <row r="24" ht="25" customHeight="1">
      <c r="A24" s="63"/>
      <c r="B24" t="s" s="151">
        <v>43</v>
      </c>
      <c r="C24" t="s" s="152">
        <v>13</v>
      </c>
      <c r="D24" s="63"/>
      <c r="E24" s="153"/>
      <c r="F24" s="157"/>
      <c r="G24" s="158"/>
      <c r="H24" s="159">
        <v>0.08</v>
      </c>
      <c r="I24" s="160"/>
      <c r="J24" s="153"/>
      <c r="K24" s="158"/>
      <c r="L24" s="158"/>
      <c r="M24" s="159">
        <v>0.08</v>
      </c>
      <c r="N24" s="17"/>
      <c r="O24" s="18"/>
      <c r="P24" s="1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/>
      <c r="AE24" s="18"/>
    </row>
    <row r="25" ht="25" customHeight="1">
      <c r="A25" s="63"/>
      <c r="B25" t="s" s="151">
        <v>44</v>
      </c>
      <c r="C25" t="s" s="152">
        <v>28</v>
      </c>
      <c r="D25" s="63"/>
      <c r="E25" s="153"/>
      <c r="F25" s="153"/>
      <c r="G25" s="157"/>
      <c r="H25" s="161">
        <f>H21</f>
        <v>333.793555255870</v>
      </c>
      <c r="I25" s="63"/>
      <c r="J25" s="153"/>
      <c r="K25" s="157"/>
      <c r="L25" s="157"/>
      <c r="M25" s="162">
        <f>M21</f>
        <v>7908.112431399010</v>
      </c>
      <c r="N25" s="17"/>
      <c r="O25" s="18"/>
      <c r="P25" s="1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  <c r="AE25" s="18"/>
    </row>
    <row r="26" ht="25" customHeight="1">
      <c r="A26" s="116"/>
      <c r="B26" t="s" s="163">
        <v>45</v>
      </c>
      <c r="C26" t="s" s="164">
        <v>28</v>
      </c>
      <c r="D26" s="116"/>
      <c r="E26" s="165"/>
      <c r="F26" s="166"/>
      <c r="G26" s="166"/>
      <c r="H26" s="167">
        <f>H22/(1+H27)^5*(1-H28)</f>
        <v>377.576083345944</v>
      </c>
      <c r="I26" s="116"/>
      <c r="J26" s="165"/>
      <c r="K26" s="166"/>
      <c r="L26" s="166"/>
      <c r="M26" s="168">
        <f>M22/(1+M27)^5*(1-M28)</f>
        <v>5603.570765169340</v>
      </c>
      <c r="N26" s="17"/>
      <c r="O26" s="18"/>
      <c r="P26" s="1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  <c r="AE26" s="18"/>
    </row>
    <row r="27" ht="25" customHeight="1">
      <c r="A27" s="169"/>
      <c r="B27" t="s" s="170">
        <v>46</v>
      </c>
      <c r="C27" t="s" s="171">
        <v>13</v>
      </c>
      <c r="D27" s="144"/>
      <c r="E27" s="172"/>
      <c r="F27" s="173"/>
      <c r="G27" s="173"/>
      <c r="H27" s="174">
        <v>0.25</v>
      </c>
      <c r="I27" s="144"/>
      <c r="J27" s="172"/>
      <c r="K27" s="173"/>
      <c r="L27" s="173"/>
      <c r="M27" s="174">
        <v>0.25</v>
      </c>
      <c r="N27" s="17"/>
      <c r="O27" s="18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1"/>
      <c r="AE27" s="18"/>
    </row>
    <row r="28" ht="25" customHeight="1">
      <c r="A28" s="175"/>
      <c r="B28" t="s" s="151">
        <v>47</v>
      </c>
      <c r="C28" t="s" s="152">
        <v>13</v>
      </c>
      <c r="D28" s="63"/>
      <c r="E28" s="153"/>
      <c r="F28" s="176"/>
      <c r="G28" s="176"/>
      <c r="H28" s="159">
        <v>0.5</v>
      </c>
      <c r="I28" s="63"/>
      <c r="J28" s="153"/>
      <c r="K28" s="176"/>
      <c r="L28" s="176"/>
      <c r="M28" s="159">
        <v>0.5</v>
      </c>
      <c r="N28" s="17"/>
      <c r="O28" s="18"/>
      <c r="P28" s="19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/>
      <c r="AE28" s="18"/>
    </row>
    <row r="29" ht="25" customHeight="1">
      <c r="A29" s="175"/>
      <c r="B29" t="s" s="177">
        <v>48</v>
      </c>
      <c r="C29" t="s" s="178">
        <v>28</v>
      </c>
      <c r="D29" s="179"/>
      <c r="E29" s="180"/>
      <c r="F29" s="180"/>
      <c r="G29" s="181"/>
      <c r="H29" s="182">
        <f>H26-D30</f>
        <v>376.076083345944</v>
      </c>
      <c r="I29" s="179"/>
      <c r="J29" s="180"/>
      <c r="K29" s="180"/>
      <c r="L29" s="181"/>
      <c r="M29" s="183">
        <f>M26-D30</f>
        <v>5602.070765169340</v>
      </c>
      <c r="N29" s="17"/>
      <c r="O29" s="18"/>
      <c r="P29" s="1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/>
      <c r="AE29" s="18"/>
    </row>
    <row r="30" ht="25" customHeight="1">
      <c r="A30" s="175"/>
      <c r="B30" t="s" s="151">
        <v>49</v>
      </c>
      <c r="C30" t="s" s="152">
        <v>28</v>
      </c>
      <c r="D30" s="184">
        <v>1.5</v>
      </c>
      <c r="E30" s="153"/>
      <c r="F30" s="153"/>
      <c r="G30" s="185"/>
      <c r="H30" s="186"/>
      <c r="I30" s="63"/>
      <c r="J30" s="153"/>
      <c r="K30" s="153"/>
      <c r="L30" s="185"/>
      <c r="M30" s="186"/>
      <c r="N30" s="17"/>
      <c r="O30" s="18"/>
      <c r="P30" s="1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1"/>
      <c r="AE30" s="18"/>
    </row>
    <row r="31" ht="25" customHeight="1">
      <c r="A31" s="187"/>
      <c r="B31" t="s" s="188">
        <v>50</v>
      </c>
      <c r="C31" t="s" s="189">
        <v>13</v>
      </c>
      <c r="D31" s="190"/>
      <c r="E31" s="191"/>
      <c r="F31" s="191"/>
      <c r="G31" s="192"/>
      <c r="H31" s="193">
        <f>D30/H26</f>
        <v>0.00397270925294721</v>
      </c>
      <c r="I31" s="190"/>
      <c r="J31" s="191"/>
      <c r="K31" s="191"/>
      <c r="L31" s="192"/>
      <c r="M31" s="193">
        <f>D30/M26</f>
        <v>0.000267686456165361</v>
      </c>
      <c r="N31" s="17"/>
      <c r="O31" s="18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  <c r="AE31" s="18"/>
    </row>
    <row r="32" ht="25" customHeight="1">
      <c r="A32" s="194"/>
      <c r="B32" t="s" s="195">
        <v>51</v>
      </c>
      <c r="C32" s="196"/>
      <c r="D32" s="194"/>
      <c r="E32" s="197"/>
      <c r="F32" s="198"/>
      <c r="G32" s="198"/>
      <c r="H32" s="199">
        <v>0.1</v>
      </c>
      <c r="I32" s="194"/>
      <c r="J32" s="198"/>
      <c r="K32" s="198"/>
      <c r="L32" s="198"/>
      <c r="M32" s="200"/>
      <c r="N32" s="17"/>
      <c r="O32" s="18"/>
      <c r="P32" s="19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"/>
      <c r="AE32" s="18"/>
    </row>
    <row r="33" ht="25" customHeight="1">
      <c r="A33" s="201"/>
      <c r="B33" t="s" s="202">
        <v>52</v>
      </c>
      <c r="C33" s="203"/>
      <c r="D33" s="201"/>
      <c r="E33" s="204"/>
      <c r="F33" s="205"/>
      <c r="G33" s="205"/>
      <c r="H33" s="206"/>
      <c r="I33" s="201"/>
      <c r="J33" s="205"/>
      <c r="K33" s="205"/>
      <c r="L33" s="205"/>
      <c r="M33" s="207"/>
      <c r="N33" s="17"/>
      <c r="O33" s="18"/>
      <c r="P33" s="19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1"/>
      <c r="AE33" s="18"/>
    </row>
    <row r="34" ht="25" customHeight="1">
      <c r="A34" s="208"/>
      <c r="B34" s="209"/>
      <c r="C34" s="210"/>
      <c r="D34" t="s" s="14">
        <f>D2</f>
        <v>53</v>
      </c>
      <c r="E34" t="s" s="15">
        <f>E2</f>
        <v>54</v>
      </c>
      <c r="F34" t="s" s="15">
        <f>F2</f>
        <v>55</v>
      </c>
      <c r="G34" t="s" s="15">
        <f>G2</f>
        <v>56</v>
      </c>
      <c r="H34" t="s" s="16">
        <f>H2</f>
        <v>57</v>
      </c>
      <c r="I34" t="s" s="14">
        <f>I2</f>
        <v>58</v>
      </c>
      <c r="J34" t="s" s="15">
        <f>J2</f>
        <v>59</v>
      </c>
      <c r="K34" t="s" s="15">
        <f>K2</f>
        <v>60</v>
      </c>
      <c r="L34" t="s" s="15">
        <f>L2</f>
        <v>61</v>
      </c>
      <c r="M34" t="s" s="16">
        <f>M2</f>
        <v>62</v>
      </c>
      <c r="N34" s="17"/>
      <c r="O34" s="18"/>
      <c r="P34" s="1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1"/>
      <c r="AE34" s="18"/>
    </row>
    <row r="35" ht="25" customHeight="1">
      <c r="A35" s="94"/>
      <c r="B35" t="s" s="211">
        <v>63</v>
      </c>
      <c r="C35" t="s" s="212">
        <v>24</v>
      </c>
      <c r="D35" s="213">
        <f>D19*10%*1000000</f>
        <v>153630.386089439</v>
      </c>
      <c r="E35" s="214">
        <f>E19*10%*1000000</f>
        <v>884148.900516</v>
      </c>
      <c r="F35" s="214">
        <f>F19*10%*1000000</f>
        <v>8318682.8928</v>
      </c>
      <c r="G35" s="214">
        <f>G19*10%*1000000</f>
        <v>15805497.49632</v>
      </c>
      <c r="H35" s="215">
        <f>H19*10%*1000000</f>
        <v>22522833.932256</v>
      </c>
      <c r="I35" s="213">
        <f>I19*10%*1000000</f>
        <v>136117113.496434</v>
      </c>
      <c r="J35" s="214">
        <f>J19*10%*1000000</f>
        <v>174400051.667306</v>
      </c>
      <c r="K35" s="214">
        <f>K19*10%*1000000</f>
        <v>214512063.550786</v>
      </c>
      <c r="L35" s="214">
        <f>L19*10%*1000000</f>
        <v>256520675.996149</v>
      </c>
      <c r="M35" s="215">
        <f>M19*10%*1000000</f>
        <v>300495649.02406</v>
      </c>
      <c r="N35" s="17"/>
      <c r="O35" s="18"/>
      <c r="P35" s="31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  <c r="AE35" s="18"/>
    </row>
    <row r="36" ht="25" customHeight="1">
      <c r="A36" s="63"/>
      <c r="B36" t="s" s="216">
        <v>64</v>
      </c>
      <c r="C36" t="s" s="217">
        <v>24</v>
      </c>
      <c r="D36" s="218">
        <f>20%*D35</f>
        <v>30726.0772178878</v>
      </c>
      <c r="E36" s="219">
        <f>20%*E35</f>
        <v>176829.7801032</v>
      </c>
      <c r="F36" s="219">
        <f>20%*F35</f>
        <v>1663736.57856</v>
      </c>
      <c r="G36" s="219">
        <f>20%*G35</f>
        <v>3161099.499264</v>
      </c>
      <c r="H36" s="220">
        <f>20%*H35</f>
        <v>4504566.7864512</v>
      </c>
      <c r="I36" s="218">
        <f>20%*I35</f>
        <v>27223422.6992868</v>
      </c>
      <c r="J36" s="219">
        <f>20%*J35</f>
        <v>34880010.3334612</v>
      </c>
      <c r="K36" s="219">
        <f>20%*K35</f>
        <v>42902412.7101572</v>
      </c>
      <c r="L36" s="219">
        <f>20%*L35</f>
        <v>51304135.1992298</v>
      </c>
      <c r="M36" s="220">
        <f>20%*M35</f>
        <v>60099129.804812</v>
      </c>
      <c r="N36" s="17"/>
      <c r="O36" s="18"/>
      <c r="P36" s="41">
        <v>8</v>
      </c>
      <c r="Q36" t="s" s="42">
        <v>65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18"/>
    </row>
    <row r="37" ht="25" customHeight="1">
      <c r="A37" s="63"/>
      <c r="B37" s="221"/>
      <c r="C37" s="222"/>
      <c r="D37" s="218"/>
      <c r="E37" s="219"/>
      <c r="F37" s="219"/>
      <c r="G37" s="219"/>
      <c r="H37" s="220"/>
      <c r="I37" s="218"/>
      <c r="J37" s="219"/>
      <c r="K37" s="219"/>
      <c r="L37" s="219"/>
      <c r="M37" s="220"/>
      <c r="N37" s="17"/>
      <c r="O37" s="18"/>
      <c r="P37" s="115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1"/>
      <c r="AE37" s="18"/>
    </row>
    <row r="38" ht="25" customHeight="1">
      <c r="A38" s="63"/>
      <c r="B38" t="s" s="216">
        <v>66</v>
      </c>
      <c r="C38" t="s" s="217">
        <v>24</v>
      </c>
      <c r="D38" s="218">
        <f>D35*10%</f>
        <v>15363.0386089439</v>
      </c>
      <c r="E38" s="219">
        <f>E35*10%</f>
        <v>88414.8900516</v>
      </c>
      <c r="F38" s="219">
        <f>F35*10%</f>
        <v>831868.28928</v>
      </c>
      <c r="G38" s="219">
        <f>G35*10%</f>
        <v>1580549.749632</v>
      </c>
      <c r="H38" s="220">
        <f>H35*10%</f>
        <v>2252283.3932256</v>
      </c>
      <c r="I38" s="218">
        <f>I35*10%</f>
        <v>13611711.3496434</v>
      </c>
      <c r="J38" s="219">
        <f>J35*10%</f>
        <v>17440005.1667306</v>
      </c>
      <c r="K38" s="219">
        <f>K35*10%</f>
        <v>21451206.3550786</v>
      </c>
      <c r="L38" s="219">
        <f>L35*10%</f>
        <v>25652067.5996149</v>
      </c>
      <c r="M38" s="220">
        <f>M35*10%</f>
        <v>30049564.902406</v>
      </c>
      <c r="N38" s="17"/>
      <c r="O38" s="18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1"/>
      <c r="AE38" s="18"/>
    </row>
    <row r="39" ht="25" customHeight="1">
      <c r="A39" s="190"/>
      <c r="B39" t="s" s="223">
        <v>67</v>
      </c>
      <c r="C39" t="s" s="224">
        <v>24</v>
      </c>
      <c r="D39" s="225">
        <f>D35*2%</f>
        <v>3072.607721788780</v>
      </c>
      <c r="E39" s="226">
        <f>E35*2%</f>
        <v>17682.97801032</v>
      </c>
      <c r="F39" s="226">
        <f>F35*2%</f>
        <v>166373.657856</v>
      </c>
      <c r="G39" s="226">
        <f>G35*2%</f>
        <v>316109.9499264</v>
      </c>
      <c r="H39" s="227">
        <f>H35*2%</f>
        <v>450456.67864512</v>
      </c>
      <c r="I39" s="225">
        <f>I35*2%</f>
        <v>2722342.26992868</v>
      </c>
      <c r="J39" s="226">
        <f>J35*2%</f>
        <v>3488001.03334612</v>
      </c>
      <c r="K39" s="226">
        <f>K35*2%</f>
        <v>4290241.27101572</v>
      </c>
      <c r="L39" s="226">
        <f>L35*2%</f>
        <v>5130413.51992298</v>
      </c>
      <c r="M39" s="227">
        <f>M35*2%</f>
        <v>6009912.9804812</v>
      </c>
      <c r="N39" s="17"/>
      <c r="O39" s="18"/>
      <c r="P39" s="1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1"/>
      <c r="AE39" s="18"/>
    </row>
    <row r="40" ht="25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9"/>
      <c r="O40" s="18"/>
      <c r="P40" s="19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1"/>
      <c r="AE40" s="18"/>
    </row>
    <row r="41" ht="25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29"/>
      <c r="O41" s="231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  <c r="AE41" s="231"/>
    </row>
    <row r="42" ht="13.55" customHeigh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2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2"/>
    </row>
    <row r="43" ht="25" customHeight="1">
      <c r="A43" s="230"/>
      <c r="B43" s="234"/>
      <c r="C43" s="234"/>
      <c r="D43" s="234"/>
      <c r="E43" s="230"/>
      <c r="F43" s="230"/>
      <c r="G43" s="230"/>
      <c r="H43" s="230"/>
      <c r="I43" s="235"/>
      <c r="J43" s="235"/>
      <c r="K43" s="235"/>
      <c r="L43" s="230"/>
      <c r="M43" s="230"/>
      <c r="N43" s="230"/>
      <c r="O43" s="230"/>
      <c r="P43" s="235"/>
      <c r="Q43" s="235"/>
      <c r="R43" s="235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</row>
    <row r="44" ht="25" customHeight="1">
      <c r="A44" s="236"/>
      <c r="B44" t="s" s="237">
        <v>68</v>
      </c>
      <c r="C44" s="238"/>
      <c r="D44" s="238"/>
      <c r="E44" s="239"/>
      <c r="F44" s="230"/>
      <c r="G44" s="230"/>
      <c r="H44" s="236"/>
      <c r="I44" t="s" s="237">
        <v>69</v>
      </c>
      <c r="J44" s="238"/>
      <c r="K44" s="238"/>
      <c r="L44" s="239"/>
      <c r="M44" s="230"/>
      <c r="N44" s="230"/>
      <c r="O44" s="236"/>
      <c r="P44" t="s" s="237">
        <v>70</v>
      </c>
      <c r="Q44" s="238"/>
      <c r="R44" s="238"/>
      <c r="S44" s="239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</row>
    <row r="45" ht="25" customHeight="1">
      <c r="A45" s="236"/>
      <c r="B45" s="240"/>
      <c r="C45" s="240"/>
      <c r="D45" s="241"/>
      <c r="E45" t="s" s="242">
        <v>71</v>
      </c>
      <c r="F45" s="230"/>
      <c r="G45" s="230"/>
      <c r="H45" s="236"/>
      <c r="I45" t="s" s="243">
        <v>72</v>
      </c>
      <c r="J45" s="240"/>
      <c r="K45" s="241"/>
      <c r="L45" s="239"/>
      <c r="M45" s="230"/>
      <c r="N45" s="230"/>
      <c r="O45" s="236"/>
      <c r="P45" t="s" s="243">
        <v>72</v>
      </c>
      <c r="Q45" s="240"/>
      <c r="R45" s="241"/>
      <c r="S45" s="239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</row>
    <row r="46" ht="25" customHeight="1">
      <c r="A46" s="230"/>
      <c r="B46" s="244"/>
      <c r="C46" s="245"/>
      <c r="D46" s="246"/>
      <c r="E46" s="247"/>
      <c r="F46" s="247"/>
      <c r="G46" s="247"/>
      <c r="H46" s="247"/>
      <c r="I46" s="233"/>
      <c r="J46" s="233"/>
      <c r="K46" s="233"/>
      <c r="L46" s="230"/>
      <c r="M46" s="230"/>
      <c r="N46" s="230"/>
      <c r="O46" s="230"/>
      <c r="P46" s="248"/>
      <c r="Q46" s="248"/>
      <c r="R46" s="248"/>
      <c r="S46" s="249"/>
      <c r="T46" s="249"/>
      <c r="U46" s="249"/>
      <c r="V46" s="249"/>
      <c r="W46" s="249"/>
      <c r="X46" s="230"/>
      <c r="Y46" s="230"/>
      <c r="Z46" s="230"/>
      <c r="AA46" s="230"/>
      <c r="AB46" s="230"/>
      <c r="AC46" s="230"/>
      <c r="AD46" s="230"/>
      <c r="AE46" s="230"/>
    </row>
    <row r="47" ht="25" customHeight="1">
      <c r="A47" s="230"/>
      <c r="B47" s="250"/>
      <c r="C47" t="s" s="251">
        <v>73</v>
      </c>
      <c r="D47" s="252"/>
      <c r="E47" s="247"/>
      <c r="F47" s="247"/>
      <c r="G47" s="247"/>
      <c r="H47" s="247"/>
      <c r="I47" s="253"/>
      <c r="J47" s="253"/>
      <c r="K47" s="253"/>
      <c r="L47" s="230"/>
      <c r="M47" s="230"/>
      <c r="N47" s="230"/>
      <c r="O47" s="229"/>
      <c r="P47" t="s" s="254">
        <v>74</v>
      </c>
      <c r="Q47" s="255">
        <v>1</v>
      </c>
      <c r="R47" s="256">
        <v>2</v>
      </c>
      <c r="S47" s="256">
        <v>3</v>
      </c>
      <c r="T47" s="256">
        <v>4</v>
      </c>
      <c r="U47" s="257">
        <v>5</v>
      </c>
      <c r="V47" s="258"/>
      <c r="W47" t="s" s="259">
        <v>75</v>
      </c>
      <c r="X47" s="260"/>
      <c r="Y47" s="230"/>
      <c r="Z47" s="230"/>
      <c r="AA47" s="230"/>
      <c r="AB47" s="230"/>
      <c r="AC47" s="230"/>
      <c r="AD47" s="230"/>
      <c r="AE47" s="230"/>
    </row>
    <row r="48" ht="25" customHeight="1">
      <c r="A48" s="261"/>
      <c r="B48" t="s" s="262">
        <v>76</v>
      </c>
      <c r="C48" s="263"/>
      <c r="D48" s="264"/>
      <c r="E48" s="265"/>
      <c r="F48" s="247"/>
      <c r="G48" s="247"/>
      <c r="H48" s="266"/>
      <c r="I48" s="267"/>
      <c r="J48" s="268"/>
      <c r="K48" t="s" s="269">
        <v>74</v>
      </c>
      <c r="L48" s="270"/>
      <c r="M48" s="230"/>
      <c r="N48" s="230"/>
      <c r="O48" s="229"/>
      <c r="P48" t="s" s="271">
        <v>77</v>
      </c>
      <c r="Q48" s="272">
        <v>0.25</v>
      </c>
      <c r="R48" s="273"/>
      <c r="S48" s="274"/>
      <c r="T48" s="274"/>
      <c r="U48" s="275"/>
      <c r="V48" s="258"/>
      <c r="W48" s="276"/>
      <c r="X48" s="260"/>
      <c r="Y48" s="230"/>
      <c r="Z48" s="230"/>
      <c r="AA48" s="230"/>
      <c r="AB48" s="230"/>
      <c r="AC48" s="230"/>
      <c r="AD48" s="230"/>
      <c r="AE48" s="230"/>
    </row>
    <row r="49" ht="25" customHeight="1">
      <c r="A49" s="261"/>
      <c r="B49" t="s" s="277">
        <v>78</v>
      </c>
      <c r="C49" s="278">
        <v>24652284.7240873</v>
      </c>
      <c r="D49" s="279"/>
      <c r="E49" s="280">
        <v>9</v>
      </c>
      <c r="F49" t="s" s="281">
        <v>79</v>
      </c>
      <c r="G49" s="247"/>
      <c r="H49" s="266"/>
      <c r="I49" t="s" s="282">
        <v>80</v>
      </c>
      <c r="J49" s="283"/>
      <c r="K49" s="284">
        <v>0.2</v>
      </c>
      <c r="L49" s="270"/>
      <c r="M49" s="230"/>
      <c r="N49" s="230"/>
      <c r="O49" s="229"/>
      <c r="P49" s="285">
        <f>-1.7</f>
        <v>-1.7</v>
      </c>
      <c r="Q49" s="286">
        <v>1.07541270262607</v>
      </c>
      <c r="R49" s="286">
        <v>6.189042303612</v>
      </c>
      <c r="S49" s="286">
        <v>58.2307802496</v>
      </c>
      <c r="T49" s="286">
        <v>110.638482474240</v>
      </c>
      <c r="U49" s="287">
        <v>157.659837525792</v>
      </c>
      <c r="V49" s="288"/>
      <c r="W49" t="s" s="259">
        <v>81</v>
      </c>
      <c r="X49" s="260"/>
      <c r="Y49" s="230"/>
      <c r="Z49" s="230"/>
      <c r="AA49" s="230"/>
      <c r="AB49" s="230"/>
      <c r="AC49" s="230"/>
      <c r="AD49" s="230"/>
      <c r="AE49" s="230"/>
    </row>
    <row r="50" ht="25" customHeight="1">
      <c r="A50" s="261"/>
      <c r="B50" t="s" s="289">
        <v>82</v>
      </c>
      <c r="C50" s="290">
        <v>13781.7429707173</v>
      </c>
      <c r="D50" s="264"/>
      <c r="E50" s="291"/>
      <c r="F50" s="247"/>
      <c r="G50" s="247"/>
      <c r="H50" s="266"/>
      <c r="I50" t="s" s="282">
        <v>83</v>
      </c>
      <c r="J50" s="283"/>
      <c r="K50" s="292">
        <v>1.5</v>
      </c>
      <c r="L50" s="270"/>
      <c r="M50" s="230"/>
      <c r="N50" s="230"/>
      <c r="O50" s="229"/>
      <c r="P50" s="293"/>
      <c r="Q50" s="294">
        <f>Q49/((1+$Q$48)^Q47)</f>
        <v>0.860330162100856</v>
      </c>
      <c r="R50" s="294">
        <f>R49/((1+$Q$48)^R47)</f>
        <v>3.96098707431168</v>
      </c>
      <c r="S50" s="294">
        <f>S49/((1+$Q$48)^S47)</f>
        <v>29.8141594877952</v>
      </c>
      <c r="T50" s="294">
        <f>T49/((1+$Q$48)^T47)</f>
        <v>45.3175224214487</v>
      </c>
      <c r="U50" s="295">
        <f>U49/((1+$Q$48)^U47)</f>
        <v>51.6619755604515</v>
      </c>
      <c r="V50" s="296">
        <f>SUM(P50:U50)</f>
        <v>131.614974706108</v>
      </c>
      <c r="W50" t="s" s="297">
        <v>84</v>
      </c>
      <c r="X50" s="260"/>
      <c r="Y50" s="230"/>
      <c r="Z50" s="230"/>
      <c r="AA50" s="230"/>
      <c r="AB50" s="230"/>
      <c r="AC50" s="230"/>
      <c r="AD50" s="230"/>
      <c r="AE50" s="230"/>
    </row>
    <row r="51" ht="25" customHeight="1">
      <c r="A51" s="261"/>
      <c r="B51" t="s" s="277">
        <v>85</v>
      </c>
      <c r="C51" s="278">
        <v>6902639.72274445</v>
      </c>
      <c r="D51" s="264"/>
      <c r="E51" s="230"/>
      <c r="F51" s="230"/>
      <c r="G51" s="230"/>
      <c r="H51" s="261"/>
      <c r="I51" t="s" s="298">
        <v>86</v>
      </c>
      <c r="J51" t="s" s="299">
        <v>87</v>
      </c>
      <c r="K51" s="300">
        <f>V51</f>
        <v>129.914974706108</v>
      </c>
      <c r="L51" s="270"/>
      <c r="M51" s="230"/>
      <c r="N51" s="230"/>
      <c r="O51" s="229"/>
      <c r="P51" s="301">
        <f>P49</f>
        <v>-1.7</v>
      </c>
      <c r="Q51" s="302">
        <f>Q50</f>
        <v>0.860330162100856</v>
      </c>
      <c r="R51" s="302">
        <f>R50</f>
        <v>3.96098707431168</v>
      </c>
      <c r="S51" s="302">
        <f>S50</f>
        <v>29.8141594877952</v>
      </c>
      <c r="T51" s="302">
        <f>T50</f>
        <v>45.3175224214487</v>
      </c>
      <c r="U51" s="303">
        <f>U50</f>
        <v>51.6619755604515</v>
      </c>
      <c r="V51" s="304">
        <f>SUM(P51:U51)</f>
        <v>129.914974706108</v>
      </c>
      <c r="W51" t="s" s="305">
        <v>86</v>
      </c>
      <c r="X51" s="260"/>
      <c r="Y51" s="230"/>
      <c r="Z51" s="230"/>
      <c r="AA51" s="230"/>
      <c r="AB51" s="230"/>
      <c r="AC51" s="230"/>
      <c r="AD51" s="230"/>
      <c r="AE51" s="230"/>
    </row>
    <row r="52" ht="25" customHeight="1">
      <c r="A52" s="261"/>
      <c r="B52" t="s" s="289">
        <v>88</v>
      </c>
      <c r="C52" s="278">
        <v>3944365.55585397</v>
      </c>
      <c r="D52" s="264"/>
      <c r="E52" s="230"/>
      <c r="F52" s="230"/>
      <c r="G52" s="230"/>
      <c r="H52" s="261"/>
      <c r="I52" t="s" s="306">
        <v>89</v>
      </c>
      <c r="J52" t="s" s="307">
        <v>13</v>
      </c>
      <c r="K52" s="308">
        <f>V52</f>
        <v>3.3426712202625</v>
      </c>
      <c r="L52" s="270"/>
      <c r="M52" s="230"/>
      <c r="N52" s="230"/>
      <c r="O52" s="229"/>
      <c r="P52" s="273"/>
      <c r="Q52" s="274"/>
      <c r="R52" s="274"/>
      <c r="S52" s="274"/>
      <c r="T52" s="274"/>
      <c r="U52" s="275"/>
      <c r="V52" s="309">
        <f>IRR(P49:U49)</f>
        <v>3.3426712202625</v>
      </c>
      <c r="W52" t="s" s="310">
        <v>89</v>
      </c>
      <c r="X52" s="260"/>
      <c r="Y52" s="230"/>
      <c r="Z52" s="230"/>
      <c r="AA52" s="230"/>
      <c r="AB52" s="230"/>
      <c r="AC52" s="230"/>
      <c r="AD52" s="230"/>
      <c r="AE52" s="230"/>
    </row>
    <row r="53" ht="25" customHeight="1">
      <c r="A53" s="261"/>
      <c r="B53" t="s" s="311">
        <v>90</v>
      </c>
      <c r="C53" s="312">
        <v>0.07000000000000001</v>
      </c>
      <c r="D53" s="264"/>
      <c r="E53" s="230"/>
      <c r="F53" s="230"/>
      <c r="G53" s="230"/>
      <c r="H53" s="261"/>
      <c r="I53" t="s" s="298">
        <v>91</v>
      </c>
      <c r="J53" t="s" s="313">
        <v>92</v>
      </c>
      <c r="K53" s="314">
        <v>2</v>
      </c>
      <c r="L53" s="270"/>
      <c r="M53" s="230"/>
      <c r="N53" s="230"/>
      <c r="O53" s="230"/>
      <c r="P53" s="232"/>
      <c r="Q53" s="232"/>
      <c r="R53" s="232"/>
      <c r="S53" s="232"/>
      <c r="T53" s="232"/>
      <c r="U53" s="232"/>
      <c r="V53" s="232"/>
      <c r="W53" s="232"/>
      <c r="X53" s="230"/>
      <c r="Y53" s="230"/>
      <c r="Z53" s="230"/>
      <c r="AA53" s="230"/>
      <c r="AB53" s="230"/>
      <c r="AC53" s="230"/>
      <c r="AD53" s="230"/>
      <c r="AE53" s="230"/>
    </row>
    <row r="54" ht="25" customHeight="1">
      <c r="A54" s="230"/>
      <c r="B54" s="315"/>
      <c r="C54" s="316"/>
      <c r="D54" s="317"/>
      <c r="E54" s="230"/>
      <c r="F54" s="230"/>
      <c r="G54" s="230"/>
      <c r="H54" s="230"/>
      <c r="I54" s="228"/>
      <c r="J54" s="228"/>
      <c r="K54" s="228"/>
      <c r="L54" s="230"/>
      <c r="M54" s="230"/>
      <c r="N54" s="230"/>
      <c r="O54" s="230"/>
      <c r="P54" s="318"/>
      <c r="Q54" s="319"/>
      <c r="R54" s="319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</row>
    <row r="55" ht="25" customHeight="1">
      <c r="A55" s="230"/>
      <c r="B55" s="319"/>
      <c r="C55" s="317"/>
      <c r="D55" s="317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320"/>
      <c r="Q55" s="321"/>
      <c r="R55" s="317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</row>
    <row r="56" ht="25" customHeight="1">
      <c r="A56" s="230"/>
      <c r="B56" s="322"/>
      <c r="C56" s="323"/>
      <c r="D56" s="317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</row>
    <row r="57" ht="25" customHeight="1">
      <c r="A57" s="261"/>
      <c r="B57" t="s" s="324">
        <v>93</v>
      </c>
      <c r="C57" s="263"/>
      <c r="D57" s="264"/>
      <c r="E57" s="249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</row>
    <row r="58" ht="25" customHeight="1">
      <c r="A58" s="261"/>
      <c r="B58" t="s" s="277">
        <v>94</v>
      </c>
      <c r="C58" s="325">
        <f>C51/C50</f>
        <v>500.853900512497</v>
      </c>
      <c r="D58" s="326"/>
      <c r="E58" s="280">
        <v>10</v>
      </c>
      <c r="F58" t="s" s="281">
        <v>95</v>
      </c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</row>
    <row r="59" ht="25" customHeight="1">
      <c r="A59" s="261"/>
      <c r="B59" t="s" s="277">
        <v>96</v>
      </c>
      <c r="C59" s="325">
        <f>(C49-C52)/C50</f>
        <v>1502.561701537490</v>
      </c>
      <c r="D59" s="327"/>
      <c r="E59" s="232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</row>
    <row r="60" ht="25" customHeight="1">
      <c r="A60" s="261"/>
      <c r="B60" t="s" s="277">
        <v>97</v>
      </c>
      <c r="C60" s="325">
        <f>C59/C53</f>
        <v>21465.1671648213</v>
      </c>
      <c r="D60" s="327"/>
      <c r="E60" s="249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</row>
    <row r="61" ht="25" customHeight="1">
      <c r="A61" s="261"/>
      <c r="B61" t="s" s="311">
        <v>98</v>
      </c>
      <c r="C61" s="328">
        <f>C58/C59</f>
        <v>0.333333333333334</v>
      </c>
      <c r="D61" s="329"/>
      <c r="E61" s="280">
        <v>11</v>
      </c>
      <c r="F61" t="s" s="281">
        <v>99</v>
      </c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</row>
    <row r="62" ht="25" customHeight="1">
      <c r="A62" s="230"/>
      <c r="B62" s="316"/>
      <c r="C62" s="316"/>
      <c r="D62" s="317"/>
      <c r="E62" s="232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</row>
    <row r="63" ht="25" customHeight="1">
      <c r="A63" s="230"/>
      <c r="B63" s="322"/>
      <c r="C63" s="322"/>
      <c r="D63" s="317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</row>
    <row r="64" ht="25" customHeight="1">
      <c r="A64" s="261"/>
      <c r="B64" t="s" s="324">
        <v>100</v>
      </c>
      <c r="C64" s="263"/>
      <c r="D64" s="264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</row>
    <row r="65" ht="25" customHeight="1">
      <c r="A65" s="261"/>
      <c r="B65" t="s" s="277">
        <v>101</v>
      </c>
      <c r="C65" s="330">
        <f>(C49-C52)/C49</f>
        <v>0.84</v>
      </c>
      <c r="D65" s="264"/>
      <c r="E65" s="249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</row>
    <row r="66" ht="25" customHeight="1">
      <c r="A66" s="261"/>
      <c r="B66" t="s" s="311">
        <v>102</v>
      </c>
      <c r="C66" s="331">
        <f>C60/C58</f>
        <v>42.8571428571429</v>
      </c>
      <c r="D66" s="332"/>
      <c r="E66" s="280">
        <v>12</v>
      </c>
      <c r="F66" t="s" s="281">
        <v>103</v>
      </c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</row>
    <row r="67" ht="25" customHeight="1">
      <c r="A67" s="230"/>
      <c r="B67" s="315"/>
      <c r="C67" s="315"/>
      <c r="D67" s="317"/>
      <c r="E67" s="232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</row>
  </sheetData>
  <mergeCells count="7">
    <mergeCell ref="B64:C64"/>
    <mergeCell ref="B44:D44"/>
    <mergeCell ref="I44:K44"/>
    <mergeCell ref="P44:R44"/>
    <mergeCell ref="B48:C48"/>
    <mergeCell ref="P54:R54"/>
    <mergeCell ref="B57:C57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